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SMSG PC\2. Finance\2021-22 financial year\"/>
    </mc:Choice>
  </mc:AlternateContent>
  <bookViews>
    <workbookView xWindow="-120" yWindow="-120" windowWidth="20736" windowHeight="11160" activeTab="2"/>
  </bookViews>
  <sheets>
    <sheet name="Payments &amp; Receipts" sheetId="3" r:id="rId1"/>
    <sheet name="Bank Reconciliation" sheetId="4" r:id="rId2"/>
    <sheet name="Year End Summary 2021-22" sheetId="14" r:id="rId3"/>
    <sheet name="Budget" sheetId="13" r:id="rId4"/>
    <sheet name="Year End Summary" sheetId="11" state="hidden" r:id="rId5"/>
    <sheet name="Variance report" sheetId="6" state="hidden" r:id="rId6"/>
    <sheet name="DRAFT AUDIT FORM" sheetId="8" state="hidden" r:id="rId7"/>
    <sheet name="PAYE" sheetId="10" state="hidden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F25" i="4" l="1"/>
  <c r="F19" i="4" l="1"/>
  <c r="H49" i="14" l="1"/>
  <c r="F109" i="3" l="1"/>
  <c r="S109" i="3"/>
  <c r="M140" i="3" l="1"/>
  <c r="H40" i="14"/>
  <c r="H14" i="14"/>
  <c r="J65" i="13" l="1"/>
  <c r="C65" i="13"/>
  <c r="Q55" i="13"/>
  <c r="P55" i="13"/>
  <c r="O55" i="13"/>
  <c r="N55" i="13"/>
  <c r="M55" i="13"/>
  <c r="L55" i="13"/>
  <c r="J55" i="13"/>
  <c r="H55" i="13"/>
  <c r="E55" i="13"/>
  <c r="D55" i="13"/>
  <c r="C55" i="13"/>
  <c r="B54" i="13"/>
  <c r="F54" i="13" s="1"/>
  <c r="B53" i="13"/>
  <c r="F53" i="13" s="1"/>
  <c r="B51" i="13"/>
  <c r="Q49" i="13"/>
  <c r="P49" i="13"/>
  <c r="O49" i="13"/>
  <c r="N49" i="13"/>
  <c r="M49" i="13"/>
  <c r="L49" i="13"/>
  <c r="J49" i="13"/>
  <c r="H49" i="13"/>
  <c r="E49" i="13"/>
  <c r="D49" i="13"/>
  <c r="C49" i="13"/>
  <c r="B48" i="13"/>
  <c r="F48" i="13" s="1"/>
  <c r="B47" i="13"/>
  <c r="B46" i="13"/>
  <c r="F46" i="13" s="1"/>
  <c r="Q44" i="13"/>
  <c r="P44" i="13"/>
  <c r="O44" i="13"/>
  <c r="N44" i="13"/>
  <c r="M44" i="13"/>
  <c r="L44" i="13"/>
  <c r="J44" i="13"/>
  <c r="H44" i="13"/>
  <c r="E44" i="13"/>
  <c r="D44" i="13"/>
  <c r="C44" i="13"/>
  <c r="B42" i="13"/>
  <c r="F42" i="13" s="1"/>
  <c r="B41" i="13"/>
  <c r="F41" i="13" s="1"/>
  <c r="Q39" i="13"/>
  <c r="P39" i="13"/>
  <c r="O39" i="13"/>
  <c r="N39" i="13"/>
  <c r="M39" i="13"/>
  <c r="L39" i="13"/>
  <c r="J39" i="13"/>
  <c r="H39" i="13"/>
  <c r="E39" i="13"/>
  <c r="D39" i="13"/>
  <c r="C39" i="13"/>
  <c r="B38" i="13"/>
  <c r="F38" i="13" s="1"/>
  <c r="B37" i="13"/>
  <c r="B39" i="13" s="1"/>
  <c r="F39" i="13" s="1"/>
  <c r="B36" i="13"/>
  <c r="F36" i="13" s="1"/>
  <c r="Q33" i="13"/>
  <c r="P33" i="13"/>
  <c r="O33" i="13"/>
  <c r="N33" i="13"/>
  <c r="M33" i="13"/>
  <c r="L33" i="13"/>
  <c r="J33" i="13"/>
  <c r="H33" i="13"/>
  <c r="E33" i="13"/>
  <c r="D33" i="13"/>
  <c r="C33" i="13"/>
  <c r="B32" i="13"/>
  <c r="F32" i="13" s="1"/>
  <c r="B31" i="13"/>
  <c r="F31" i="13" s="1"/>
  <c r="B30" i="13"/>
  <c r="F30" i="13" s="1"/>
  <c r="B29" i="13"/>
  <c r="F29" i="13" s="1"/>
  <c r="B28" i="13"/>
  <c r="F28" i="13" s="1"/>
  <c r="B27" i="13"/>
  <c r="F27" i="13" s="1"/>
  <c r="B26" i="13"/>
  <c r="F26" i="13" s="1"/>
  <c r="Q24" i="13"/>
  <c r="P24" i="13"/>
  <c r="O24" i="13"/>
  <c r="N24" i="13"/>
  <c r="M24" i="13"/>
  <c r="M57" i="13" s="1"/>
  <c r="L24" i="13"/>
  <c r="J24" i="13"/>
  <c r="H24" i="13"/>
  <c r="E24" i="13"/>
  <c r="E57" i="13" s="1"/>
  <c r="D24" i="13"/>
  <c r="C24" i="13"/>
  <c r="F23" i="13"/>
  <c r="B22" i="13"/>
  <c r="F22" i="13" s="1"/>
  <c r="B21" i="13"/>
  <c r="F21" i="13" s="1"/>
  <c r="B20" i="13"/>
  <c r="F20" i="13" s="1"/>
  <c r="B19" i="13"/>
  <c r="F19" i="13" s="1"/>
  <c r="B18" i="13"/>
  <c r="F18" i="13" s="1"/>
  <c r="B17" i="13"/>
  <c r="F17" i="13" s="1"/>
  <c r="B16" i="13"/>
  <c r="F16" i="13" s="1"/>
  <c r="B15" i="13"/>
  <c r="F15" i="13" s="1"/>
  <c r="B14" i="13"/>
  <c r="F14" i="13" s="1"/>
  <c r="B13" i="13"/>
  <c r="Q10" i="13"/>
  <c r="P10" i="13"/>
  <c r="O10" i="13"/>
  <c r="N10" i="13"/>
  <c r="M10" i="13"/>
  <c r="M59" i="13" s="1"/>
  <c r="L10" i="13"/>
  <c r="J10" i="13"/>
  <c r="H10" i="13"/>
  <c r="E10" i="13"/>
  <c r="E59" i="13" s="1"/>
  <c r="D10" i="13"/>
  <c r="C10" i="13"/>
  <c r="B9" i="13"/>
  <c r="F9" i="13" s="1"/>
  <c r="B6" i="13"/>
  <c r="F6" i="13" s="1"/>
  <c r="B5" i="13"/>
  <c r="F5" i="13" s="1"/>
  <c r="F4" i="13"/>
  <c r="B4" i="13"/>
  <c r="B3" i="13"/>
  <c r="F3" i="13" s="1"/>
  <c r="B49" i="13" l="1"/>
  <c r="F49" i="13" s="1"/>
  <c r="J57" i="13"/>
  <c r="D57" i="13"/>
  <c r="L57" i="13"/>
  <c r="H57" i="13"/>
  <c r="N57" i="13"/>
  <c r="Q57" i="13"/>
  <c r="O57" i="13"/>
  <c r="Q59" i="13"/>
  <c r="B24" i="13"/>
  <c r="F24" i="13" s="1"/>
  <c r="C57" i="13"/>
  <c r="P57" i="13"/>
  <c r="B10" i="13"/>
  <c r="F10" i="13" s="1"/>
  <c r="B55" i="13"/>
  <c r="F55" i="13" s="1"/>
  <c r="H59" i="13"/>
  <c r="N59" i="13"/>
  <c r="C59" i="13"/>
  <c r="J59" i="13"/>
  <c r="O59" i="13"/>
  <c r="D59" i="13"/>
  <c r="L59" i="13"/>
  <c r="P59" i="13"/>
  <c r="B33" i="13"/>
  <c r="F33" i="13" s="1"/>
  <c r="F37" i="13"/>
  <c r="B44" i="13"/>
  <c r="F44" i="13" s="1"/>
  <c r="F47" i="13"/>
  <c r="F13" i="13"/>
  <c r="F51" i="13"/>
  <c r="B57" i="13" l="1"/>
  <c r="F57" i="13" l="1"/>
  <c r="B59" i="13"/>
  <c r="B61" i="13" l="1"/>
  <c r="C61" i="13" s="1"/>
  <c r="D61" i="13" s="1"/>
  <c r="E61" i="13" s="1"/>
  <c r="H61" i="13" s="1"/>
  <c r="F59" i="13"/>
  <c r="Z109" i="3" l="1"/>
  <c r="Y109" i="3"/>
  <c r="X109" i="3"/>
  <c r="W109" i="3"/>
  <c r="V109" i="3"/>
  <c r="U109" i="3"/>
  <c r="T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N140" i="3" l="1"/>
  <c r="J140" i="3"/>
  <c r="I140" i="3"/>
  <c r="G140" i="3"/>
  <c r="F140" i="3"/>
  <c r="E109" i="3" l="1"/>
  <c r="H39" i="11" l="1"/>
  <c r="H46" i="11"/>
  <c r="H48" i="11" s="1"/>
  <c r="H13" i="11"/>
  <c r="L140" i="3" l="1"/>
  <c r="K140" i="3"/>
  <c r="O140" i="3" l="1"/>
  <c r="AA109" i="3"/>
  <c r="B4" i="10" l="1"/>
  <c r="B18" i="10" s="1"/>
  <c r="C18" i="10"/>
</calcChain>
</file>

<file path=xl/comments1.xml><?xml version="1.0" encoding="utf-8"?>
<comments xmlns="http://schemas.openxmlformats.org/spreadsheetml/2006/main">
  <authors>
    <author>Paul MacLachlan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15 x PC meetings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£62.40 + £180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 xml:space="preserve">Rotavate field
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 xml:space="preserve">Rotivate field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includes 1750 for work to create meadow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>Install weed-free matting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Pay for 3 issues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notice board repair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>includes repair / replace notice board</t>
        </r>
      </text>
    </comment>
    <comment ref="C54" authorId="0" shapeId="0">
      <text>
        <r>
          <rPr>
            <b/>
            <sz val="9"/>
            <color indexed="81"/>
            <rFont val="Tahoma"/>
            <family val="2"/>
          </rPr>
          <t>Commitment to toddler group</t>
        </r>
      </text>
    </comment>
  </commentList>
</comments>
</file>

<file path=xl/sharedStrings.xml><?xml version="1.0" encoding="utf-8"?>
<sst xmlns="http://schemas.openxmlformats.org/spreadsheetml/2006/main" count="705" uniqueCount="330">
  <si>
    <t>Total</t>
  </si>
  <si>
    <t>Precept</t>
  </si>
  <si>
    <t>Clerk Salary</t>
  </si>
  <si>
    <t>Insurance</t>
  </si>
  <si>
    <t>VAT</t>
  </si>
  <si>
    <t>Ref</t>
  </si>
  <si>
    <t>Payee</t>
  </si>
  <si>
    <t>Payment Details</t>
  </si>
  <si>
    <t>Amount in GBP</t>
  </si>
  <si>
    <t>From</t>
  </si>
  <si>
    <t>Details</t>
  </si>
  <si>
    <t>Amount</t>
  </si>
  <si>
    <t>Grants &amp; Donations</t>
  </si>
  <si>
    <t>Bank Interest</t>
  </si>
  <si>
    <t>Other</t>
  </si>
  <si>
    <t>Total Receipts</t>
  </si>
  <si>
    <t>Total Payments</t>
  </si>
  <si>
    <t>Receipts                 --------------                                                    Date</t>
  </si>
  <si>
    <t>Training</t>
  </si>
  <si>
    <t>Audit &amp; Bank charges</t>
  </si>
  <si>
    <t>Elections</t>
  </si>
  <si>
    <r>
      <rPr>
        <b/>
        <sz val="10"/>
        <rFont val="Calibri"/>
        <family val="2"/>
      </rPr>
      <t xml:space="preserve">Payments              --------------                                                  </t>
    </r>
    <r>
      <rPr>
        <b/>
        <sz val="9"/>
        <rFont val="Calibri"/>
        <family val="2"/>
      </rPr>
      <t>Date</t>
    </r>
  </si>
  <si>
    <t>Cash sheet balances:</t>
  </si>
  <si>
    <t>Variances -/+ 10% or over £100</t>
  </si>
  <si>
    <t>Other receipts</t>
  </si>
  <si>
    <t>Staff Costs</t>
  </si>
  <si>
    <t>Other payments</t>
  </si>
  <si>
    <t>Reserves</t>
  </si>
  <si>
    <t xml:space="preserve">Trying to slowly increase reserves to have a contingency fund </t>
  </si>
  <si>
    <t xml:space="preserve">Elections </t>
  </si>
  <si>
    <t>Supporting Statement to the Accounts for the Year Ended 31 March 2013</t>
  </si>
  <si>
    <t>PAYE</t>
  </si>
  <si>
    <t>Clerk Salary  (incl PAYE)</t>
  </si>
  <si>
    <t>VAT to be reclaimed</t>
  </si>
  <si>
    <t>S137             (for info)</t>
  </si>
  <si>
    <t>Month</t>
  </si>
  <si>
    <t>YE 2012-13</t>
  </si>
  <si>
    <t>Paid by bacs/chq</t>
  </si>
  <si>
    <t>tax</t>
  </si>
  <si>
    <t>Including unpresented payments/cheques:</t>
  </si>
  <si>
    <t>S137 (info only)</t>
  </si>
  <si>
    <t>Balance c/f</t>
  </si>
  <si>
    <t>Clerks Mileage</t>
  </si>
  <si>
    <t>Member-ships / Subscriptions</t>
  </si>
  <si>
    <t>Mainenance</t>
  </si>
  <si>
    <t>Donations\Grants</t>
  </si>
  <si>
    <t>Play Area</t>
  </si>
  <si>
    <t>Payroll</t>
  </si>
  <si>
    <t>Audit &amp; Bank</t>
  </si>
  <si>
    <t>Maintenance</t>
  </si>
  <si>
    <t>Donations/Grants</t>
  </si>
  <si>
    <t>Landscaping</t>
  </si>
  <si>
    <t>Parish Support Grant</t>
  </si>
  <si>
    <t>Office Admin Expenses</t>
  </si>
  <si>
    <t>Litter Picking</t>
  </si>
  <si>
    <t>Bugle</t>
  </si>
  <si>
    <t>Bank of Ireland Account</t>
  </si>
  <si>
    <t xml:space="preserve">Bank of Ireland account </t>
  </si>
  <si>
    <t>Bugle Advertising</t>
  </si>
  <si>
    <t>Village Hall</t>
  </si>
  <si>
    <t>Office Hire</t>
  </si>
  <si>
    <t>Hall - Electricity</t>
  </si>
  <si>
    <t>Waste</t>
  </si>
  <si>
    <t>waste</t>
  </si>
  <si>
    <t>FORNHAM ST MARTIN cum ST GENEVIEVE PARISH COUNCIL</t>
  </si>
  <si>
    <t>RECEIPTS</t>
  </si>
  <si>
    <t>Precepts</t>
  </si>
  <si>
    <t>Council Tax Support Grant</t>
  </si>
  <si>
    <t>VAT Reclaim</t>
  </si>
  <si>
    <t>Grants/Donations</t>
  </si>
  <si>
    <t>Interest on account</t>
  </si>
  <si>
    <t>TOTAL RECEIPTS</t>
  </si>
  <si>
    <t>PAYMENTS</t>
  </si>
  <si>
    <t xml:space="preserve">Clerk’s Salary </t>
  </si>
  <si>
    <t>Office Expenses</t>
  </si>
  <si>
    <t>SALC Payroll Service</t>
  </si>
  <si>
    <t>Energy(Hall)</t>
  </si>
  <si>
    <t>Memberships / Subscriptions</t>
  </si>
  <si>
    <t>Grass cutting and maintenance</t>
  </si>
  <si>
    <t>Audit and bank fees</t>
  </si>
  <si>
    <t>Play Area Inspections</t>
  </si>
  <si>
    <t>Play Area Maintenance</t>
  </si>
  <si>
    <t>S.137</t>
  </si>
  <si>
    <t>Donations</t>
  </si>
  <si>
    <t>Contingencies / Other</t>
  </si>
  <si>
    <t>Litter Picking Costs</t>
  </si>
  <si>
    <t>Elections Costs</t>
  </si>
  <si>
    <t>TOTAL EXPENDITURE</t>
  </si>
  <si>
    <t>Less unpresented cheques</t>
  </si>
  <si>
    <t>Represented by balances at bank:</t>
  </si>
  <si>
    <t>Treasurer's Account</t>
  </si>
  <si>
    <t>Signed:</t>
  </si>
  <si>
    <t>Responsible Financial Officer</t>
  </si>
  <si>
    <t>Chairman</t>
  </si>
  <si>
    <t>Summary Year Ended 31.3.18</t>
  </si>
  <si>
    <t>2017/18</t>
  </si>
  <si>
    <t>BALANCE AT 1 APRIL 2017</t>
  </si>
  <si>
    <t>BALANCE AT 31 MARCH 2018</t>
  </si>
  <si>
    <t>31.3.18</t>
  </si>
  <si>
    <t xml:space="preserve"> its receipts and payments during the financial year 2017-2018.</t>
  </si>
  <si>
    <t>The Accounts represent fairly the financial position of the authority as at 31st March 2018 and reflect</t>
  </si>
  <si>
    <t>I certify that the accounts were formally approved and adopted at the Council meeting on [ 10th May 2018]</t>
  </si>
  <si>
    <t>Interest</t>
  </si>
  <si>
    <t>Hall Electric Contribution</t>
  </si>
  <si>
    <t>Actual to Dec 2015</t>
  </si>
  <si>
    <t>2015/16 projection</t>
  </si>
  <si>
    <t>2016/17 Budget</t>
  </si>
  <si>
    <t>2017/18 budget</t>
  </si>
  <si>
    <t>2018/19 Budget</t>
  </si>
  <si>
    <t>Budget 2019/20</t>
  </si>
  <si>
    <t>Projected Budget 2020/21</t>
  </si>
  <si>
    <t>Income</t>
  </si>
  <si>
    <t>Other Grants</t>
  </si>
  <si>
    <t>Other Income</t>
  </si>
  <si>
    <t>Expenditure</t>
  </si>
  <si>
    <t>Staff costs</t>
  </si>
  <si>
    <t>Office Admin Costs</t>
  </si>
  <si>
    <t>Office Equipment Costs</t>
  </si>
  <si>
    <t>Subscriptions</t>
  </si>
  <si>
    <t>Auditor Fees</t>
  </si>
  <si>
    <t>Election Costs</t>
  </si>
  <si>
    <t>Publications and Training</t>
  </si>
  <si>
    <t>Cost of meetings</t>
  </si>
  <si>
    <t xml:space="preserve">Website </t>
  </si>
  <si>
    <t>GDPR - DPO Costs</t>
  </si>
  <si>
    <t>Administration Costs</t>
  </si>
  <si>
    <t>Grass Cutting</t>
  </si>
  <si>
    <t>Planters and Planting</t>
  </si>
  <si>
    <t>Paths Maintenance</t>
  </si>
  <si>
    <t>Trees Maintenance</t>
  </si>
  <si>
    <t>Refuse / Bin Collection</t>
  </si>
  <si>
    <t>General Maintenance</t>
  </si>
  <si>
    <t>Environment</t>
  </si>
  <si>
    <t>Play Area Insurance</t>
  </si>
  <si>
    <t>Play Area Safety Inspections</t>
  </si>
  <si>
    <t>Bugle: Editing</t>
  </si>
  <si>
    <t>Bugle: Printing and Distribution</t>
  </si>
  <si>
    <t>The Bugle</t>
  </si>
  <si>
    <t>Community Events</t>
  </si>
  <si>
    <t>Community Campaigns</t>
  </si>
  <si>
    <t>Community Assets</t>
  </si>
  <si>
    <t>Community Costs</t>
  </si>
  <si>
    <t>Village Hall donations</t>
  </si>
  <si>
    <t>Village Hall Electric</t>
  </si>
  <si>
    <t>Churchyard donation</t>
  </si>
  <si>
    <t>Other S137 donations</t>
  </si>
  <si>
    <t>Section 137 Donations</t>
  </si>
  <si>
    <t>Total Expenditure</t>
  </si>
  <si>
    <r>
      <t xml:space="preserve">Surplus / </t>
    </r>
    <r>
      <rPr>
        <b/>
        <sz val="11"/>
        <color rgb="FFFF0000"/>
        <rFont val="Arial"/>
        <family val="2"/>
      </rPr>
      <t>Deficit</t>
    </r>
  </si>
  <si>
    <t>Actual 2019/20</t>
  </si>
  <si>
    <t>Budget to Actual 2020/21</t>
  </si>
  <si>
    <t>Projected Budget 2021/22</t>
  </si>
  <si>
    <t>Salary £7332.48, office allowance £208, Mileage £160 &amp; payroll £108.</t>
  </si>
  <si>
    <t>Earmarked:</t>
  </si>
  <si>
    <t>General Reserves:</t>
  </si>
  <si>
    <t>YE Balance at 31 March 2021:</t>
  </si>
  <si>
    <t>SALC</t>
  </si>
  <si>
    <t>09.04.21</t>
  </si>
  <si>
    <t>FSM Village Hall</t>
  </si>
  <si>
    <t>Electricity Contribution</t>
  </si>
  <si>
    <t>Dog Bins - Emptying</t>
  </si>
  <si>
    <t>14.04.21</t>
  </si>
  <si>
    <t>DD</t>
  </si>
  <si>
    <t>WSC</t>
  </si>
  <si>
    <t>M&amp;TJ's</t>
  </si>
  <si>
    <t>Mr A Horne</t>
  </si>
  <si>
    <t>Mole catcher</t>
  </si>
  <si>
    <t>19.04.21</t>
  </si>
  <si>
    <t>BACS</t>
  </si>
  <si>
    <t>Eon Ref: 8006558969</t>
  </si>
  <si>
    <t>Electricity Refund</t>
  </si>
  <si>
    <t>28.04.21</t>
  </si>
  <si>
    <t>Mrs D Pott</t>
  </si>
  <si>
    <t>Litter Picker</t>
  </si>
  <si>
    <t>SO</t>
  </si>
  <si>
    <t>Mrs V Bright</t>
  </si>
  <si>
    <t>April salary</t>
  </si>
  <si>
    <t>29.04.21</t>
  </si>
  <si>
    <t>13.05.21</t>
  </si>
  <si>
    <t>Advertising fee</t>
  </si>
  <si>
    <t>S Gage 214</t>
  </si>
  <si>
    <t>14.05.21</t>
  </si>
  <si>
    <t>A1 Cars</t>
  </si>
  <si>
    <t>Mrs Pott</t>
  </si>
  <si>
    <t>17.05.21</t>
  </si>
  <si>
    <t>SharpytheSparky</t>
  </si>
  <si>
    <t>Ford 218</t>
  </si>
  <si>
    <t>Arb-Agri</t>
  </si>
  <si>
    <t>Greenscene</t>
  </si>
  <si>
    <t>18.05.21</t>
  </si>
  <si>
    <t>Membership fee 21/22</t>
  </si>
  <si>
    <t>21.05.21</t>
  </si>
  <si>
    <t xml:space="preserve">Eon </t>
  </si>
  <si>
    <t>25.05.21</t>
  </si>
  <si>
    <t>Eco Sweep</t>
  </si>
  <si>
    <t>26.05.21</t>
  </si>
  <si>
    <t>Mr D Randall</t>
  </si>
  <si>
    <t>Village planting</t>
  </si>
  <si>
    <t>27.05.21</t>
  </si>
  <si>
    <t>Office allowance 21/22</t>
  </si>
  <si>
    <t>28.05.21</t>
  </si>
  <si>
    <t>May salary</t>
  </si>
  <si>
    <t>20.05.21</t>
  </si>
  <si>
    <t>Grass cutting</t>
  </si>
  <si>
    <t>10.06.21</t>
  </si>
  <si>
    <t xml:space="preserve">Expenses, mileage &amp; pay increase </t>
  </si>
  <si>
    <t>Mrs S Brooklyn</t>
  </si>
  <si>
    <t>Bugle Editor</t>
  </si>
  <si>
    <t>First Impressions</t>
  </si>
  <si>
    <t>Bugle printing</t>
  </si>
  <si>
    <t>Mr P Forster</t>
  </si>
  <si>
    <t>Bugle distribution</t>
  </si>
  <si>
    <t>Bench maintenance</t>
  </si>
  <si>
    <t>Fornham Computer Club</t>
  </si>
  <si>
    <t>Donation</t>
  </si>
  <si>
    <t>St Martin's Church</t>
  </si>
  <si>
    <t>Fornham Village Hall</t>
  </si>
  <si>
    <t>03.06.21</t>
  </si>
  <si>
    <t>Healthcare Homes</t>
  </si>
  <si>
    <t>14.06.21</t>
  </si>
  <si>
    <t>21.06.21</t>
  </si>
  <si>
    <t>Culford School</t>
  </si>
  <si>
    <t>24.06.21</t>
  </si>
  <si>
    <t>28.06.21</t>
  </si>
  <si>
    <t>June salary</t>
  </si>
  <si>
    <t>06.07.21</t>
  </si>
  <si>
    <t>All Saints Hotel</t>
  </si>
  <si>
    <t>08.07.21</t>
  </si>
  <si>
    <t>Mileage, expenses, Hours owed</t>
  </si>
  <si>
    <t>Worlington PC</t>
  </si>
  <si>
    <t>Printer cartridges contribution</t>
  </si>
  <si>
    <t>08.07.12</t>
  </si>
  <si>
    <t xml:space="preserve">M&amp;TJ's </t>
  </si>
  <si>
    <t>Mr J Borrett</t>
  </si>
  <si>
    <t>Pesticide for play area/trim trail</t>
  </si>
  <si>
    <t>14.07.21</t>
  </si>
  <si>
    <t>20.07.21</t>
  </si>
  <si>
    <t>28.07.21</t>
  </si>
  <si>
    <t>July salary</t>
  </si>
  <si>
    <t>16.08.21</t>
  </si>
  <si>
    <t>25.08.21</t>
  </si>
  <si>
    <t>31.08.21</t>
  </si>
  <si>
    <t>August salary</t>
  </si>
  <si>
    <t>02.08.21</t>
  </si>
  <si>
    <t>BGC</t>
  </si>
  <si>
    <t>14.09.21</t>
  </si>
  <si>
    <t>17.08.21</t>
  </si>
  <si>
    <t>09.09.21</t>
  </si>
  <si>
    <t>PKF Littlejohn</t>
  </si>
  <si>
    <t>Audit 2021</t>
  </si>
  <si>
    <t>Came &amp; Co</t>
  </si>
  <si>
    <t>Verse Facilitio Ltd</t>
  </si>
  <si>
    <t>Welcome booklets printing</t>
  </si>
  <si>
    <t>27.09.21</t>
  </si>
  <si>
    <t>28.09.21</t>
  </si>
  <si>
    <t>September salary</t>
  </si>
  <si>
    <t>05.10.21</t>
  </si>
  <si>
    <t xml:space="preserve">Expenses </t>
  </si>
  <si>
    <t>12.10.21</t>
  </si>
  <si>
    <t>14.10.21</t>
  </si>
  <si>
    <t>22.10.21</t>
  </si>
  <si>
    <t>28.10.21</t>
  </si>
  <si>
    <t>Engrave cut/copy</t>
  </si>
  <si>
    <t>Playing field sign</t>
  </si>
  <si>
    <t>October salary</t>
  </si>
  <si>
    <t>01.11.21</t>
  </si>
  <si>
    <t>CAS Onesuffolk</t>
  </si>
  <si>
    <t>Website annual fee</t>
  </si>
  <si>
    <t>02.11.21</t>
  </si>
  <si>
    <t>08.11.21</t>
  </si>
  <si>
    <t>15.11.21</t>
  </si>
  <si>
    <t>23.11.21</t>
  </si>
  <si>
    <t>RBL</t>
  </si>
  <si>
    <t>Poopy Appeal - wreath</t>
  </si>
  <si>
    <t>24.11.21</t>
  </si>
  <si>
    <t>26.11.21</t>
  </si>
  <si>
    <t>29.11.21</t>
  </si>
  <si>
    <t>November salary</t>
  </si>
  <si>
    <t>06.12.21</t>
  </si>
  <si>
    <t>M~&amp;TJ's</t>
  </si>
  <si>
    <t>07.12.21</t>
  </si>
  <si>
    <t>CHT</t>
  </si>
  <si>
    <t>Defibrillator management fee</t>
  </si>
  <si>
    <t>14.12.21</t>
  </si>
  <si>
    <t>21.12.21</t>
  </si>
  <si>
    <t>29.12.21</t>
  </si>
  <si>
    <t>December salary</t>
  </si>
  <si>
    <t>30.12.21</t>
  </si>
  <si>
    <t>M&amp;TJ'S</t>
  </si>
  <si>
    <t>Grass cutting/hedge cutting</t>
  </si>
  <si>
    <t>14.01.22</t>
  </si>
  <si>
    <t>24.01.22</t>
  </si>
  <si>
    <t>26.01.22</t>
  </si>
  <si>
    <t>Trim trail repairs</t>
  </si>
  <si>
    <t>Bugle distribution / VAS battery</t>
  </si>
  <si>
    <t>28.01.22</t>
  </si>
  <si>
    <t>January salary</t>
  </si>
  <si>
    <t>01.02.22</t>
  </si>
  <si>
    <t>03.02.22</t>
  </si>
  <si>
    <t>ICO</t>
  </si>
  <si>
    <t>Data Protection Fee</t>
  </si>
  <si>
    <t>15.02.22</t>
  </si>
  <si>
    <t>Printer toner &amp; paper</t>
  </si>
  <si>
    <t>Mileage &amp; expenses</t>
  </si>
  <si>
    <t>22.02.22</t>
  </si>
  <si>
    <t>28.02.22</t>
  </si>
  <si>
    <t>February salary</t>
  </si>
  <si>
    <t>01.03.22</t>
  </si>
  <si>
    <t>17.03.22</t>
  </si>
  <si>
    <t>Grant for VAS Unit</t>
  </si>
  <si>
    <t>03.03.22</t>
  </si>
  <si>
    <t>16.03.22</t>
  </si>
  <si>
    <t>Bugle editor</t>
  </si>
  <si>
    <t>Planting</t>
  </si>
  <si>
    <t>22.03.22</t>
  </si>
  <si>
    <t>28.03.22</t>
  </si>
  <si>
    <t>March salary</t>
  </si>
  <si>
    <t>Bank Balances @ 31 March 2022</t>
  </si>
  <si>
    <t>Village Hall Electricity Contribution</t>
  </si>
  <si>
    <t>Summary Year Ended 31.3.22</t>
  </si>
  <si>
    <t>2021-22</t>
  </si>
  <si>
    <t>BALANCE AT 1 APRIL 2021</t>
  </si>
  <si>
    <t>BALANCE AT 31 MARCH 2022</t>
  </si>
  <si>
    <t>31.3.22</t>
  </si>
  <si>
    <t>The Accounts represent fairly the financial position of the authority as at 31st March 2022 and reflect</t>
  </si>
  <si>
    <t xml:space="preserve"> its receipts and payments during the financial year 2021-2022</t>
  </si>
  <si>
    <t>I certify that the accounts were formally approved and adopted at the Council meeting on [     26TH May 2022                    ]</t>
  </si>
  <si>
    <t>Various Advertising fee</t>
  </si>
  <si>
    <t>Bank of Ireland Treasurer's Account</t>
  </si>
  <si>
    <t>Unpresented cheques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</si>
</sst>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#,##0.00_ ;[Red]\-#,##0.00\ "/>
    <numFmt numFmtId="166" formatCode="&quot;£&quot;#,##0.00"/>
    <numFmt numFmtId="167" formatCode="d/m/yy;@"/>
    <numFmt numFmtId="168" formatCode="dd/mm/yy;@"/>
  </numFmts>
  <fonts count="4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b/>
      <sz val="11"/>
      <color rgb="FF3838F0"/>
      <name val="Arial"/>
      <family val="2"/>
    </font>
    <font>
      <sz val="11"/>
      <color rgb="FF0000FF"/>
      <name val="Arial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4"/>
      <color rgb="FF3838F0"/>
      <name val="Arial"/>
      <family val="2"/>
    </font>
    <font>
      <b/>
      <sz val="12"/>
      <color rgb="FF3838F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</cellStyleXfs>
  <cellXfs count="266">
    <xf numFmtId="0" fontId="0" fillId="0" borderId="0" xfId="0"/>
    <xf numFmtId="165" fontId="3" fillId="0" borderId="1" xfId="1" applyNumberFormat="1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vertical="center" wrapText="1"/>
    </xf>
    <xf numFmtId="164" fontId="4" fillId="0" borderId="2" xfId="0" applyNumberFormat="1" applyFont="1" applyFill="1" applyBorder="1" applyAlignment="1">
      <alignment horizontal="left"/>
    </xf>
    <xf numFmtId="165" fontId="4" fillId="0" borderId="2" xfId="1" applyNumberFormat="1" applyFont="1" applyFill="1" applyBorder="1"/>
    <xf numFmtId="0" fontId="5" fillId="0" borderId="0" xfId="0" applyFont="1" applyFill="1" applyBorder="1"/>
    <xf numFmtId="0" fontId="0" fillId="0" borderId="0" xfId="0" applyFill="1"/>
    <xf numFmtId="0" fontId="2" fillId="0" borderId="2" xfId="0" applyFont="1" applyFill="1" applyBorder="1"/>
    <xf numFmtId="164" fontId="0" fillId="0" borderId="0" xfId="0" applyNumberFormat="1" applyFill="1" applyAlignment="1">
      <alignment horizontal="left"/>
    </xf>
    <xf numFmtId="165" fontId="0" fillId="0" borderId="0" xfId="0" applyNumberFormat="1" applyFill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/>
    <xf numFmtId="165" fontId="2" fillId="0" borderId="0" xfId="0" applyNumberFormat="1" applyFont="1" applyFill="1"/>
    <xf numFmtId="165" fontId="5" fillId="0" borderId="0" xfId="0" applyNumberFormat="1" applyFont="1" applyFill="1" applyBorder="1"/>
    <xf numFmtId="165" fontId="0" fillId="0" borderId="0" xfId="0" applyNumberFormat="1"/>
    <xf numFmtId="0" fontId="4" fillId="0" borderId="2" xfId="0" applyFont="1" applyFill="1" applyBorder="1" applyAlignment="1">
      <alignment horizontal="center"/>
    </xf>
    <xf numFmtId="165" fontId="4" fillId="0" borderId="2" xfId="0" applyNumberFormat="1" applyFont="1" applyBorder="1"/>
    <xf numFmtId="165" fontId="4" fillId="0" borderId="0" xfId="0" applyNumberFormat="1" applyFont="1"/>
    <xf numFmtId="165" fontId="4" fillId="0" borderId="2" xfId="1" applyNumberFormat="1" applyFont="1" applyBorder="1"/>
    <xf numFmtId="2" fontId="4" fillId="0" borderId="2" xfId="0" applyNumberFormat="1" applyFont="1" applyFill="1" applyBorder="1" applyAlignment="1">
      <alignment wrapText="1"/>
    </xf>
    <xf numFmtId="165" fontId="11" fillId="0" borderId="0" xfId="1" applyNumberFormat="1" applyFont="1"/>
    <xf numFmtId="165" fontId="4" fillId="0" borderId="0" xfId="1" applyNumberFormat="1" applyFont="1"/>
    <xf numFmtId="165" fontId="4" fillId="0" borderId="0" xfId="1" applyNumberFormat="1" applyFont="1" applyFill="1" applyBorder="1"/>
    <xf numFmtId="165" fontId="4" fillId="0" borderId="0" xfId="0" applyNumberFormat="1" applyFont="1" applyBorder="1"/>
    <xf numFmtId="164" fontId="4" fillId="0" borderId="0" xfId="0" applyNumberFormat="1" applyFont="1" applyFill="1" applyAlignment="1">
      <alignment horizontal="left"/>
    </xf>
    <xf numFmtId="165" fontId="2" fillId="0" borderId="0" xfId="1" applyNumberFormat="1" applyFont="1"/>
    <xf numFmtId="165" fontId="2" fillId="0" borderId="0" xfId="0" applyNumberFormat="1" applyFont="1"/>
    <xf numFmtId="164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right"/>
    </xf>
    <xf numFmtId="0" fontId="4" fillId="0" borderId="0" xfId="0" applyFont="1" applyFill="1" applyBorder="1"/>
    <xf numFmtId="165" fontId="4" fillId="0" borderId="0" xfId="0" applyNumberFormat="1" applyFont="1" applyFill="1" applyBorder="1"/>
    <xf numFmtId="165" fontId="3" fillId="0" borderId="1" xfId="0" applyNumberFormat="1" applyFont="1" applyBorder="1" applyAlignment="1">
      <alignment horizontal="center" textRotation="90" wrapText="1"/>
    </xf>
    <xf numFmtId="165" fontId="3" fillId="0" borderId="1" xfId="1" applyNumberFormat="1" applyFont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/>
    <xf numFmtId="0" fontId="0" fillId="0" borderId="0" xfId="0" applyFont="1" applyFill="1"/>
    <xf numFmtId="165" fontId="15" fillId="0" borderId="0" xfId="0" applyNumberFormat="1" applyFont="1" applyFill="1"/>
    <xf numFmtId="165" fontId="14" fillId="2" borderId="2" xfId="0" applyNumberFormat="1" applyFont="1" applyFill="1" applyBorder="1"/>
    <xf numFmtId="165" fontId="14" fillId="0" borderId="0" xfId="0" applyNumberFormat="1" applyFont="1" applyFill="1"/>
    <xf numFmtId="165" fontId="16" fillId="0" borderId="0" xfId="0" applyNumberFormat="1" applyFont="1" applyFill="1" applyBorder="1"/>
    <xf numFmtId="0" fontId="16" fillId="0" borderId="0" xfId="0" applyFont="1" applyFill="1" applyBorder="1"/>
    <xf numFmtId="0" fontId="15" fillId="0" borderId="0" xfId="0" applyFont="1"/>
    <xf numFmtId="0" fontId="15" fillId="0" borderId="3" xfId="0" applyFont="1" applyBorder="1"/>
    <xf numFmtId="0" fontId="15" fillId="0" borderId="4" xfId="0" applyFont="1" applyBorder="1"/>
    <xf numFmtId="166" fontId="0" fillId="0" borderId="5" xfId="0" applyNumberFormat="1" applyFont="1" applyBorder="1"/>
    <xf numFmtId="0" fontId="0" fillId="0" borderId="6" xfId="0" applyFont="1" applyBorder="1"/>
    <xf numFmtId="0" fontId="0" fillId="0" borderId="0" xfId="0" applyFont="1" applyBorder="1"/>
    <xf numFmtId="166" fontId="0" fillId="0" borderId="7" xfId="0" applyNumberFormat="1" applyFont="1" applyBorder="1"/>
    <xf numFmtId="0" fontId="0" fillId="0" borderId="0" xfId="0" applyFont="1"/>
    <xf numFmtId="0" fontId="14" fillId="0" borderId="6" xfId="0" applyFont="1" applyBorder="1"/>
    <xf numFmtId="0" fontId="15" fillId="0" borderId="6" xfId="0" applyFont="1" applyBorder="1"/>
    <xf numFmtId="165" fontId="14" fillId="0" borderId="0" xfId="0" applyNumberFormat="1" applyFont="1" applyFill="1" applyBorder="1"/>
    <xf numFmtId="166" fontId="15" fillId="0" borderId="7" xfId="0" applyNumberFormat="1" applyFont="1" applyBorder="1"/>
    <xf numFmtId="166" fontId="14" fillId="0" borderId="7" xfId="0" applyNumberFormat="1" applyFont="1" applyBorder="1"/>
    <xf numFmtId="0" fontId="0" fillId="0" borderId="8" xfId="0" applyFont="1" applyBorder="1"/>
    <xf numFmtId="0" fontId="0" fillId="0" borderId="9" xfId="0" applyFont="1" applyBorder="1"/>
    <xf numFmtId="166" fontId="0" fillId="0" borderId="10" xfId="0" applyNumberFormat="1" applyFont="1" applyBorder="1"/>
    <xf numFmtId="0" fontId="14" fillId="0" borderId="3" xfId="0" applyFont="1" applyBorder="1"/>
    <xf numFmtId="0" fontId="0" fillId="0" borderId="4" xfId="0" applyFont="1" applyBorder="1"/>
    <xf numFmtId="0" fontId="14" fillId="0" borderId="0" xfId="0" applyFont="1" applyBorder="1"/>
    <xf numFmtId="0" fontId="15" fillId="0" borderId="0" xfId="0" applyFont="1" applyBorder="1"/>
    <xf numFmtId="166" fontId="15" fillId="0" borderId="7" xfId="0" applyNumberFormat="1" applyFont="1" applyFill="1" applyBorder="1" applyAlignment="1">
      <alignment horizontal="right"/>
    </xf>
    <xf numFmtId="166" fontId="0" fillId="0" borderId="0" xfId="0" applyNumberFormat="1" applyFont="1"/>
    <xf numFmtId="44" fontId="13" fillId="0" borderId="7" xfId="2" applyFont="1" applyBorder="1"/>
    <xf numFmtId="44" fontId="11" fillId="0" borderId="7" xfId="2" applyFont="1" applyBorder="1"/>
    <xf numFmtId="164" fontId="0" fillId="4" borderId="0" xfId="0" applyNumberFormat="1" applyFill="1" applyAlignment="1">
      <alignment horizontal="left"/>
    </xf>
    <xf numFmtId="0" fontId="0" fillId="4" borderId="0" xfId="0" applyFill="1"/>
    <xf numFmtId="165" fontId="0" fillId="4" borderId="0" xfId="0" applyNumberFormat="1" applyFill="1"/>
    <xf numFmtId="165" fontId="3" fillId="4" borderId="0" xfId="1" applyNumberFormat="1" applyFont="1" applyFill="1" applyBorder="1" applyAlignment="1">
      <alignment horizontal="center" vertical="center" textRotation="90" wrapText="1"/>
    </xf>
    <xf numFmtId="165" fontId="3" fillId="4" borderId="0" xfId="0" applyNumberFormat="1" applyFont="1" applyFill="1" applyBorder="1" applyAlignment="1">
      <alignment horizontal="center" vertical="center" textRotation="90" wrapText="1"/>
    </xf>
    <xf numFmtId="0" fontId="5" fillId="4" borderId="0" xfId="0" applyFont="1" applyFill="1" applyBorder="1"/>
    <xf numFmtId="165" fontId="17" fillId="0" borderId="1" xfId="1" applyNumberFormat="1" applyFont="1" applyBorder="1" applyAlignment="1">
      <alignment horizontal="center" vertical="center" textRotation="90" wrapText="1"/>
    </xf>
    <xf numFmtId="0" fontId="18" fillId="0" borderId="6" xfId="0" applyFont="1" applyBorder="1"/>
    <xf numFmtId="165" fontId="3" fillId="0" borderId="0" xfId="1" applyNumberFormat="1" applyFont="1" applyBorder="1" applyAlignment="1">
      <alignment horizontal="center" vertical="center" textRotation="90" wrapText="1"/>
    </xf>
    <xf numFmtId="44" fontId="11" fillId="0" borderId="0" xfId="2" applyFont="1" applyBorder="1"/>
    <xf numFmtId="44" fontId="13" fillId="0" borderId="0" xfId="2" applyFont="1" applyBorder="1"/>
    <xf numFmtId="0" fontId="0" fillId="0" borderId="0" xfId="0" applyBorder="1"/>
    <xf numFmtId="0" fontId="0" fillId="0" borderId="0" xfId="0" applyFont="1" applyFill="1" applyBorder="1"/>
    <xf numFmtId="0" fontId="8" fillId="0" borderId="0" xfId="0" applyFont="1"/>
    <xf numFmtId="0" fontId="9" fillId="0" borderId="0" xfId="0" applyFont="1"/>
    <xf numFmtId="0" fontId="2" fillId="0" borderId="0" xfId="0" applyFont="1" applyBorder="1"/>
    <xf numFmtId="6" fontId="9" fillId="0" borderId="0" xfId="0" applyNumberFormat="1" applyFont="1"/>
    <xf numFmtId="165" fontId="17" fillId="0" borderId="1" xfId="1" applyNumberFormat="1" applyFont="1" applyBorder="1" applyAlignment="1">
      <alignment horizontal="center" vertical="center" wrapText="1"/>
    </xf>
    <xf numFmtId="0" fontId="5" fillId="0" borderId="2" xfId="0" applyFont="1" applyFill="1" applyBorder="1"/>
    <xf numFmtId="0" fontId="4" fillId="0" borderId="2" xfId="0" applyFont="1" applyFill="1" applyBorder="1"/>
    <xf numFmtId="17" fontId="0" fillId="0" borderId="0" xfId="0" applyNumberFormat="1"/>
    <xf numFmtId="2" fontId="0" fillId="0" borderId="0" xfId="0" applyNumberFormat="1"/>
    <xf numFmtId="165" fontId="2" fillId="4" borderId="2" xfId="0" applyNumberFormat="1" applyFont="1" applyFill="1" applyBorder="1"/>
    <xf numFmtId="164" fontId="19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right" vertical="center" wrapText="1"/>
    </xf>
    <xf numFmtId="164" fontId="15" fillId="0" borderId="11" xfId="0" applyNumberFormat="1" applyFont="1" applyFill="1" applyBorder="1" applyAlignment="1">
      <alignment horizontal="left"/>
    </xf>
    <xf numFmtId="0" fontId="0" fillId="0" borderId="11" xfId="0" applyFont="1" applyFill="1" applyBorder="1"/>
    <xf numFmtId="165" fontId="15" fillId="4" borderId="11" xfId="0" applyNumberFormat="1" applyFont="1" applyFill="1" applyBorder="1"/>
    <xf numFmtId="165" fontId="15" fillId="0" borderId="11" xfId="0" applyNumberFormat="1" applyFont="1" applyFill="1" applyBorder="1"/>
    <xf numFmtId="44" fontId="20" fillId="0" borderId="7" xfId="2" applyFont="1" applyBorder="1"/>
    <xf numFmtId="165" fontId="3" fillId="5" borderId="1" xfId="1" applyNumberFormat="1" applyFont="1" applyFill="1" applyBorder="1" applyAlignment="1">
      <alignment horizontal="center" textRotation="90" wrapText="1"/>
    </xf>
    <xf numFmtId="165" fontId="3" fillId="5" borderId="1" xfId="0" applyNumberFormat="1" applyFont="1" applyFill="1" applyBorder="1" applyAlignment="1">
      <alignment horizontal="center" textRotation="90" wrapText="1"/>
    </xf>
    <xf numFmtId="0" fontId="4" fillId="5" borderId="2" xfId="0" applyFont="1" applyFill="1" applyBorder="1"/>
    <xf numFmtId="165" fontId="15" fillId="5" borderId="11" xfId="0" applyNumberFormat="1" applyFont="1" applyFill="1" applyBorder="1"/>
    <xf numFmtId="166" fontId="13" fillId="0" borderId="7" xfId="0" applyNumberFormat="1" applyFont="1" applyBorder="1"/>
    <xf numFmtId="166" fontId="15" fillId="0" borderId="5" xfId="0" applyNumberFormat="1" applyFont="1" applyBorder="1"/>
    <xf numFmtId="0" fontId="21" fillId="0" borderId="0" xfId="0" applyFont="1" applyFill="1"/>
    <xf numFmtId="0" fontId="14" fillId="3" borderId="2" xfId="0" applyFont="1" applyFill="1" applyBorder="1"/>
    <xf numFmtId="167" fontId="2" fillId="0" borderId="2" xfId="0" applyNumberFormat="1" applyFont="1" applyFill="1" applyBorder="1"/>
    <xf numFmtId="0" fontId="12" fillId="0" borderId="2" xfId="0" applyFont="1" applyFill="1" applyBorder="1"/>
    <xf numFmtId="164" fontId="14" fillId="2" borderId="12" xfId="0" applyNumberFormat="1" applyFont="1" applyFill="1" applyBorder="1" applyAlignment="1"/>
    <xf numFmtId="164" fontId="14" fillId="2" borderId="14" xfId="0" applyNumberFormat="1" applyFont="1" applyFill="1" applyBorder="1" applyAlignment="1"/>
    <xf numFmtId="164" fontId="15" fillId="2" borderId="12" xfId="0" applyNumberFormat="1" applyFont="1" applyFill="1" applyBorder="1" applyAlignment="1"/>
    <xf numFmtId="164" fontId="15" fillId="2" borderId="13" xfId="0" applyNumberFormat="1" applyFont="1" applyFill="1" applyBorder="1" applyAlignment="1"/>
    <xf numFmtId="164" fontId="15" fillId="2" borderId="14" xfId="0" applyNumberFormat="1" applyFont="1" applyFill="1" applyBorder="1" applyAlignment="1"/>
    <xf numFmtId="0" fontId="21" fillId="0" borderId="2" xfId="0" applyFont="1" applyFill="1" applyBorder="1"/>
    <xf numFmtId="0" fontId="21" fillId="0" borderId="2" xfId="0" applyFont="1" applyBorder="1"/>
    <xf numFmtId="2" fontId="21" fillId="0" borderId="2" xfId="0" applyNumberFormat="1" applyFont="1" applyBorder="1"/>
    <xf numFmtId="2" fontId="21" fillId="4" borderId="2" xfId="0" applyNumberFormat="1" applyFont="1" applyFill="1" applyBorder="1"/>
    <xf numFmtId="0" fontId="21" fillId="0" borderId="2" xfId="0" applyFont="1" applyFill="1" applyBorder="1" applyAlignment="1">
      <alignment wrapText="1"/>
    </xf>
    <xf numFmtId="166" fontId="13" fillId="0" borderId="5" xfId="2" applyNumberFormat="1" applyFont="1" applyBorder="1"/>
    <xf numFmtId="44" fontId="20" fillId="0" borderId="7" xfId="2" applyNumberFormat="1" applyFont="1" applyBorder="1"/>
    <xf numFmtId="0" fontId="21" fillId="0" borderId="1" xfId="0" applyFont="1" applyFill="1" applyBorder="1"/>
    <xf numFmtId="0" fontId="21" fillId="0" borderId="1" xfId="0" applyFont="1" applyFill="1" applyBorder="1" applyAlignment="1">
      <alignment wrapText="1"/>
    </xf>
    <xf numFmtId="2" fontId="21" fillId="0" borderId="1" xfId="0" applyNumberFormat="1" applyFont="1" applyBorder="1"/>
    <xf numFmtId="2" fontId="21" fillId="4" borderId="1" xfId="0" applyNumberFormat="1" applyFont="1" applyFill="1" applyBorder="1"/>
    <xf numFmtId="0" fontId="21" fillId="0" borderId="1" xfId="0" applyFont="1" applyBorder="1"/>
    <xf numFmtId="166" fontId="15" fillId="0" borderId="7" xfId="2" applyNumberFormat="1" applyFont="1" applyBorder="1"/>
    <xf numFmtId="14" fontId="21" fillId="0" borderId="2" xfId="0" applyNumberFormat="1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168" fontId="4" fillId="0" borderId="2" xfId="0" applyNumberFormat="1" applyFont="1" applyFill="1" applyBorder="1" applyAlignment="1">
      <alignment horizontal="left"/>
    </xf>
    <xf numFmtId="14" fontId="21" fillId="0" borderId="2" xfId="0" applyNumberFormat="1" applyFont="1" applyFill="1" applyBorder="1" applyAlignment="1">
      <alignment horizontal="left"/>
    </xf>
    <xf numFmtId="0" fontId="15" fillId="0" borderId="11" xfId="0" applyFont="1" applyFill="1" applyBorder="1"/>
    <xf numFmtId="165" fontId="15" fillId="0" borderId="8" xfId="0" applyNumberFormat="1" applyFont="1" applyFill="1" applyBorder="1"/>
    <xf numFmtId="165" fontId="15" fillId="4" borderId="15" xfId="0" applyNumberFormat="1" applyFont="1" applyFill="1" applyBorder="1"/>
    <xf numFmtId="165" fontId="21" fillId="0" borderId="2" xfId="0" applyNumberFormat="1" applyFont="1" applyFill="1" applyBorder="1"/>
    <xf numFmtId="165" fontId="21" fillId="0" borderId="2" xfId="1" applyNumberFormat="1" applyFont="1" applyBorder="1"/>
    <xf numFmtId="165" fontId="21" fillId="0" borderId="2" xfId="0" applyNumberFormat="1" applyFont="1" applyBorder="1"/>
    <xf numFmtId="14" fontId="14" fillId="0" borderId="11" xfId="0" applyNumberFormat="1" applyFont="1" applyBorder="1" applyAlignment="1">
      <alignment horizontal="left"/>
    </xf>
    <xf numFmtId="165" fontId="14" fillId="3" borderId="2" xfId="0" applyNumberFormat="1" applyFont="1" applyFill="1" applyBorder="1"/>
    <xf numFmtId="1" fontId="21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164" fontId="14" fillId="2" borderId="13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165" fontId="21" fillId="4" borderId="2" xfId="0" applyNumberFormat="1" applyFont="1" applyFill="1" applyBorder="1"/>
    <xf numFmtId="0" fontId="23" fillId="0" borderId="0" xfId="0" applyFont="1"/>
    <xf numFmtId="166" fontId="23" fillId="0" borderId="0" xfId="0" applyNumberFormat="1" applyFont="1"/>
    <xf numFmtId="166" fontId="18" fillId="0" borderId="5" xfId="2" applyNumberFormat="1" applyFont="1" applyBorder="1"/>
    <xf numFmtId="166" fontId="18" fillId="0" borderId="0" xfId="2" applyNumberFormat="1" applyFont="1" applyBorder="1"/>
    <xf numFmtId="166" fontId="0" fillId="0" borderId="0" xfId="0" applyNumberFormat="1"/>
    <xf numFmtId="2" fontId="0" fillId="5" borderId="11" xfId="0" applyNumberFormat="1" applyFont="1" applyFill="1" applyBorder="1"/>
    <xf numFmtId="165" fontId="0" fillId="0" borderId="0" xfId="0" applyNumberFormat="1" applyFont="1" applyFill="1"/>
    <xf numFmtId="0" fontId="4" fillId="0" borderId="2" xfId="0" applyFont="1" applyFill="1" applyBorder="1" applyAlignment="1">
      <alignment horizontal="left"/>
    </xf>
    <xf numFmtId="167" fontId="4" fillId="0" borderId="2" xfId="0" applyNumberFormat="1" applyFont="1" applyFill="1" applyBorder="1" applyAlignment="1">
      <alignment horizontal="left"/>
    </xf>
    <xf numFmtId="165" fontId="4" fillId="4" borderId="2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64" fontId="4" fillId="0" borderId="2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25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5" fontId="4" fillId="5" borderId="2" xfId="0" applyNumberFormat="1" applyFont="1" applyFill="1" applyBorder="1"/>
    <xf numFmtId="165" fontId="4" fillId="5" borderId="2" xfId="1" applyNumberFormat="1" applyFont="1" applyFill="1" applyBorder="1"/>
    <xf numFmtId="14" fontId="25" fillId="0" borderId="2" xfId="0" applyNumberFormat="1" applyFont="1" applyFill="1" applyBorder="1" applyAlignment="1">
      <alignment horizontal="left"/>
    </xf>
    <xf numFmtId="0" fontId="25" fillId="0" borderId="2" xfId="0" applyFont="1" applyFill="1" applyBorder="1" applyAlignment="1">
      <alignment horizontal="center"/>
    </xf>
    <xf numFmtId="0" fontId="25" fillId="0" borderId="2" xfId="0" applyFont="1" applyFill="1" applyBorder="1"/>
    <xf numFmtId="165" fontId="25" fillId="0" borderId="2" xfId="0" applyNumberFormat="1" applyFont="1" applyFill="1" applyBorder="1"/>
    <xf numFmtId="165" fontId="25" fillId="0" borderId="2" xfId="1" applyNumberFormat="1" applyFont="1" applyBorder="1"/>
    <xf numFmtId="165" fontId="25" fillId="0" borderId="0" xfId="0" applyNumberFormat="1" applyFont="1"/>
    <xf numFmtId="0" fontId="25" fillId="0" borderId="0" xfId="0" applyFont="1" applyFill="1"/>
    <xf numFmtId="0" fontId="26" fillId="0" borderId="0" xfId="0" applyFont="1" applyBorder="1" applyAlignment="1">
      <alignment wrapText="1"/>
    </xf>
    <xf numFmtId="165" fontId="27" fillId="0" borderId="0" xfId="0" quotePrefix="1" applyNumberFormat="1" applyFont="1" applyBorder="1" applyAlignment="1">
      <alignment horizontal="right" wrapText="1"/>
    </xf>
    <xf numFmtId="17" fontId="27" fillId="0" borderId="0" xfId="0" quotePrefix="1" applyNumberFormat="1" applyFont="1" applyBorder="1" applyAlignment="1">
      <alignment horizontal="right" wrapText="1"/>
    </xf>
    <xf numFmtId="4" fontId="27" fillId="0" borderId="0" xfId="0" applyNumberFormat="1" applyFont="1" applyBorder="1" applyAlignment="1">
      <alignment horizontal="right" wrapText="1"/>
    </xf>
    <xf numFmtId="4" fontId="24" fillId="0" borderId="0" xfId="0" applyNumberFormat="1" applyFont="1" applyBorder="1" applyAlignment="1">
      <alignment wrapText="1"/>
    </xf>
    <xf numFmtId="0" fontId="27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27" fillId="0" borderId="0" xfId="0" applyFont="1" applyBorder="1"/>
    <xf numFmtId="165" fontId="24" fillId="0" borderId="0" xfId="0" applyNumberFormat="1" applyFont="1" applyBorder="1"/>
    <xf numFmtId="4" fontId="24" fillId="0" borderId="0" xfId="0" applyNumberFormat="1" applyFont="1" applyBorder="1" applyAlignment="1">
      <alignment horizontal="right"/>
    </xf>
    <xf numFmtId="4" fontId="24" fillId="0" borderId="0" xfId="0" applyNumberFormat="1" applyFont="1" applyBorder="1"/>
    <xf numFmtId="0" fontId="24" fillId="0" borderId="0" xfId="0" applyFont="1" applyBorder="1"/>
    <xf numFmtId="0" fontId="30" fillId="0" borderId="0" xfId="0" applyFont="1" applyBorder="1"/>
    <xf numFmtId="0" fontId="29" fillId="0" borderId="0" xfId="0" applyFont="1" applyBorder="1"/>
    <xf numFmtId="4" fontId="24" fillId="0" borderId="0" xfId="4" applyNumberFormat="1" applyFont="1" applyBorder="1" applyAlignment="1">
      <alignment horizontal="right"/>
    </xf>
    <xf numFmtId="2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165" fontId="27" fillId="0" borderId="0" xfId="0" applyNumberFormat="1" applyFont="1" applyBorder="1"/>
    <xf numFmtId="4" fontId="27" fillId="0" borderId="0" xfId="0" applyNumberFormat="1" applyFont="1" applyBorder="1" applyAlignment="1">
      <alignment horizontal="right"/>
    </xf>
    <xf numFmtId="4" fontId="27" fillId="0" borderId="0" xfId="0" applyNumberFormat="1" applyFont="1" applyBorder="1"/>
    <xf numFmtId="2" fontId="27" fillId="0" borderId="0" xfId="0" applyNumberFormat="1" applyFont="1" applyBorder="1"/>
    <xf numFmtId="0" fontId="28" fillId="0" borderId="0" xfId="0" applyFont="1" applyBorder="1"/>
    <xf numFmtId="0" fontId="24" fillId="0" borderId="0" xfId="5" applyFont="1" applyBorder="1"/>
    <xf numFmtId="165" fontId="24" fillId="0" borderId="0" xfId="0" applyNumberFormat="1" applyFont="1" applyFill="1" applyBorder="1"/>
    <xf numFmtId="0" fontId="27" fillId="0" borderId="0" xfId="5" applyFont="1" applyBorder="1" applyAlignment="1">
      <alignment horizontal="right"/>
    </xf>
    <xf numFmtId="165" fontId="27" fillId="0" borderId="0" xfId="0" applyNumberFormat="1" applyFont="1" applyFill="1" applyBorder="1"/>
    <xf numFmtId="165" fontId="32" fillId="0" borderId="0" xfId="0" applyNumberFormat="1" applyFont="1" applyBorder="1"/>
    <xf numFmtId="4" fontId="32" fillId="0" borderId="0" xfId="0" applyNumberFormat="1" applyFont="1" applyBorder="1" applyAlignment="1">
      <alignment horizontal="right"/>
    </xf>
    <xf numFmtId="2" fontId="33" fillId="0" borderId="0" xfId="0" applyNumberFormat="1" applyFont="1" applyBorder="1"/>
    <xf numFmtId="4" fontId="33" fillId="0" borderId="0" xfId="0" applyNumberFormat="1" applyFont="1" applyBorder="1"/>
    <xf numFmtId="165" fontId="27" fillId="0" borderId="0" xfId="3" applyNumberFormat="1" applyFont="1" applyBorder="1" applyAlignment="1">
      <alignment horizontal="right" wrapText="1"/>
    </xf>
    <xf numFmtId="4" fontId="24" fillId="0" borderId="0" xfId="0" applyNumberFormat="1" applyFont="1" applyBorder="1" applyAlignment="1">
      <alignment horizontal="right" wrapText="1"/>
    </xf>
    <xf numFmtId="0" fontId="24" fillId="0" borderId="0" xfId="0" applyFont="1" applyFill="1" applyBorder="1" applyAlignment="1">
      <alignment horizontal="right" vertical="top" wrapText="1"/>
    </xf>
    <xf numFmtId="15" fontId="24" fillId="0" borderId="0" xfId="3" applyNumberFormat="1" applyFont="1" applyBorder="1" applyAlignment="1">
      <alignment horizontal="center" wrapText="1"/>
    </xf>
    <xf numFmtId="4" fontId="24" fillId="0" borderId="0" xfId="3" applyNumberFormat="1" applyFont="1" applyBorder="1" applyAlignment="1">
      <alignment horizontal="right" wrapText="1"/>
    </xf>
    <xf numFmtId="165" fontId="24" fillId="0" borderId="0" xfId="3" applyNumberFormat="1" applyFont="1" applyBorder="1" applyAlignment="1">
      <alignment horizontal="right" wrapText="1"/>
    </xf>
    <xf numFmtId="9" fontId="27" fillId="0" borderId="0" xfId="4" applyFont="1" applyBorder="1" applyAlignment="1">
      <alignment horizontal="right" wrapText="1"/>
    </xf>
    <xf numFmtId="0" fontId="24" fillId="0" borderId="0" xfId="0" applyFont="1" applyBorder="1" applyAlignment="1">
      <alignment vertical="top" wrapText="1"/>
    </xf>
    <xf numFmtId="4" fontId="24" fillId="0" borderId="0" xfId="0" applyNumberFormat="1" applyFont="1" applyBorder="1" applyAlignment="1">
      <alignment vertical="top" wrapText="1"/>
    </xf>
    <xf numFmtId="15" fontId="24" fillId="0" borderId="0" xfId="0" applyNumberFormat="1" applyFont="1" applyBorder="1" applyAlignment="1">
      <alignment horizontal="center" vertical="top" wrapText="1"/>
    </xf>
    <xf numFmtId="4" fontId="24" fillId="0" borderId="0" xfId="0" applyNumberFormat="1" applyFont="1" applyBorder="1" applyAlignment="1">
      <alignment horizontal="right" vertical="top" wrapText="1"/>
    </xf>
    <xf numFmtId="4" fontId="34" fillId="0" borderId="0" xfId="0" applyNumberFormat="1" applyFont="1" applyBorder="1" applyAlignment="1">
      <alignment horizontal="right" vertical="top" wrapText="1"/>
    </xf>
    <xf numFmtId="9" fontId="32" fillId="0" borderId="0" xfId="4" applyFont="1" applyBorder="1" applyAlignment="1">
      <alignment horizontal="right" wrapText="1"/>
    </xf>
    <xf numFmtId="4" fontId="34" fillId="0" borderId="0" xfId="3" applyNumberFormat="1" applyFont="1" applyBorder="1" applyAlignment="1">
      <alignment horizontal="right" wrapText="1"/>
    </xf>
    <xf numFmtId="164" fontId="27" fillId="0" borderId="0" xfId="0" applyNumberFormat="1" applyFont="1" applyBorder="1" applyAlignment="1">
      <alignment horizontal="right"/>
    </xf>
    <xf numFmtId="0" fontId="24" fillId="0" borderId="0" xfId="0" applyFont="1" applyBorder="1" applyAlignment="1">
      <alignment horizontal="left" vertical="top" wrapText="1"/>
    </xf>
    <xf numFmtId="164" fontId="24" fillId="0" borderId="0" xfId="0" applyNumberFormat="1" applyFont="1" applyBorder="1" applyAlignment="1">
      <alignment vertical="top" wrapText="1"/>
    </xf>
    <xf numFmtId="4" fontId="24" fillId="0" borderId="0" xfId="3" applyNumberFormat="1" applyFont="1" applyFill="1" applyBorder="1" applyAlignment="1">
      <alignment vertical="top" wrapText="1"/>
    </xf>
    <xf numFmtId="10" fontId="28" fillId="0" borderId="0" xfId="0" applyNumberFormat="1" applyFont="1" applyBorder="1" applyAlignment="1">
      <alignment horizontal="right"/>
    </xf>
    <xf numFmtId="8" fontId="27" fillId="0" borderId="0" xfId="0" applyNumberFormat="1" applyFont="1" applyBorder="1"/>
    <xf numFmtId="0" fontId="0" fillId="0" borderId="16" xfId="0" applyBorder="1"/>
    <xf numFmtId="0" fontId="0" fillId="0" borderId="2" xfId="0" applyBorder="1"/>
    <xf numFmtId="14" fontId="12" fillId="0" borderId="2" xfId="0" applyNumberFormat="1" applyFont="1" applyBorder="1" applyAlignment="1">
      <alignment horizontal="left"/>
    </xf>
    <xf numFmtId="2" fontId="12" fillId="0" borderId="2" xfId="0" applyNumberFormat="1" applyFont="1" applyBorder="1"/>
    <xf numFmtId="2" fontId="12" fillId="4" borderId="2" xfId="0" applyNumberFormat="1" applyFont="1" applyFill="1" applyBorder="1"/>
    <xf numFmtId="2" fontId="10" fillId="5" borderId="1" xfId="0" applyNumberFormat="1" applyFont="1" applyFill="1" applyBorder="1" applyAlignment="1">
      <alignment horizontal="center" wrapText="1"/>
    </xf>
    <xf numFmtId="165" fontId="4" fillId="0" borderId="16" xfId="0" applyNumberFormat="1" applyFont="1" applyBorder="1" applyAlignment="1">
      <alignment horizontal="left" textRotation="90" wrapText="1"/>
    </xf>
    <xf numFmtId="165" fontId="4" fillId="0" borderId="16" xfId="1" applyNumberFormat="1" applyFont="1" applyBorder="1" applyAlignment="1">
      <alignment horizontal="left" textRotation="90" wrapText="1"/>
    </xf>
    <xf numFmtId="2" fontId="4" fillId="5" borderId="11" xfId="0" applyNumberFormat="1" applyFont="1" applyFill="1" applyBorder="1" applyAlignment="1">
      <alignment horizontal="left" wrapText="1"/>
    </xf>
    <xf numFmtId="165" fontId="4" fillId="5" borderId="16" xfId="1" applyNumberFormat="1" applyFont="1" applyFill="1" applyBorder="1" applyAlignment="1">
      <alignment horizontal="left" textRotation="90" wrapText="1"/>
    </xf>
    <xf numFmtId="2" fontId="0" fillId="0" borderId="2" xfId="0" applyNumberFormat="1" applyBorder="1"/>
    <xf numFmtId="0" fontId="12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wrapText="1"/>
    </xf>
    <xf numFmtId="166" fontId="36" fillId="0" borderId="7" xfId="2" applyNumberFormat="1" applyFont="1" applyBorder="1"/>
    <xf numFmtId="2" fontId="4" fillId="4" borderId="2" xfId="0" applyNumberFormat="1" applyFont="1" applyFill="1" applyBorder="1" applyAlignment="1">
      <alignment horizontal="left"/>
    </xf>
    <xf numFmtId="0" fontId="30" fillId="0" borderId="0" xfId="0" applyFont="1" applyBorder="1" applyAlignment="1">
      <alignment wrapText="1"/>
    </xf>
    <xf numFmtId="166" fontId="29" fillId="0" borderId="0" xfId="0" applyNumberFormat="1" applyFont="1" applyBorder="1"/>
    <xf numFmtId="166" fontId="31" fillId="0" borderId="0" xfId="0" applyNumberFormat="1" applyFont="1" applyBorder="1"/>
    <xf numFmtId="0" fontId="37" fillId="0" borderId="0" xfId="0" applyFont="1" applyBorder="1" applyAlignment="1">
      <alignment wrapText="1"/>
    </xf>
    <xf numFmtId="166" fontId="27" fillId="0" borderId="0" xfId="0" applyNumberFormat="1" applyFont="1" applyBorder="1"/>
    <xf numFmtId="166" fontId="33" fillId="0" borderId="0" xfId="0" applyNumberFormat="1" applyFont="1" applyBorder="1"/>
    <xf numFmtId="0" fontId="27" fillId="0" borderId="0" xfId="0" applyFont="1" applyBorder="1" applyAlignment="1">
      <alignment vertical="top" wrapText="1"/>
    </xf>
    <xf numFmtId="166" fontId="38" fillId="0" borderId="0" xfId="3" applyNumberFormat="1" applyFont="1" applyBorder="1" applyAlignment="1">
      <alignment horizontal="right" wrapText="1"/>
    </xf>
    <xf numFmtId="166" fontId="39" fillId="0" borderId="0" xfId="4" applyNumberFormat="1" applyFont="1" applyBorder="1" applyAlignment="1">
      <alignment horizontal="right" wrapText="1"/>
    </xf>
    <xf numFmtId="0" fontId="4" fillId="0" borderId="0" xfId="5"/>
    <xf numFmtId="44" fontId="18" fillId="0" borderId="7" xfId="2" applyFont="1" applyBorder="1"/>
    <xf numFmtId="14" fontId="4" fillId="0" borderId="2" xfId="0" applyNumberFormat="1" applyFont="1" applyFill="1" applyBorder="1" applyAlignment="1">
      <alignment horizontal="left"/>
    </xf>
    <xf numFmtId="165" fontId="4" fillId="0" borderId="2" xfId="0" applyNumberFormat="1" applyFont="1" applyFill="1" applyBorder="1"/>
    <xf numFmtId="0" fontId="4" fillId="0" borderId="0" xfId="0" applyFont="1" applyFill="1"/>
    <xf numFmtId="0" fontId="12" fillId="4" borderId="2" xfId="0" applyNumberFormat="1" applyFont="1" applyFill="1" applyBorder="1"/>
    <xf numFmtId="2" fontId="4" fillId="0" borderId="2" xfId="0" applyNumberFormat="1" applyFont="1" applyFill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0" fillId="0" borderId="0" xfId="0" applyAlignment="1"/>
    <xf numFmtId="0" fontId="4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4" borderId="2" xfId="0" applyFill="1" applyBorder="1"/>
    <xf numFmtId="165" fontId="3" fillId="0" borderId="3" xfId="1" applyNumberFormat="1" applyFont="1" applyBorder="1" applyAlignment="1">
      <alignment horizontal="center" vertical="center" textRotation="90" wrapText="1"/>
    </xf>
    <xf numFmtId="0" fontId="22" fillId="4" borderId="17" xfId="0" applyFont="1" applyFill="1" applyBorder="1"/>
    <xf numFmtId="165" fontId="15" fillId="5" borderId="2" xfId="0" applyNumberFormat="1" applyFont="1" applyFill="1" applyBorder="1" applyAlignment="1">
      <alignment wrapText="1"/>
    </xf>
  </cellXfs>
  <cellStyles count="6">
    <cellStyle name="Comma" xfId="1" builtinId="3"/>
    <cellStyle name="Currency" xfId="2" builtinId="4"/>
    <cellStyle name="Currency [0]" xfId="3" builtinId="7"/>
    <cellStyle name="Normal" xfId="0" builtinId="0"/>
    <cellStyle name="Normal 2" xfId="5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0</xdr:row>
          <xdr:rowOff>99060</xdr:rowOff>
        </xdr:from>
        <xdr:to>
          <xdr:col>9</xdr:col>
          <xdr:colOff>182880</xdr:colOff>
          <xdr:row>31</xdr:row>
          <xdr:rowOff>30480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/Dropbox/Fornham%20PC/2.%20Finance/2015_16%20financial%20year/2015_16%20cashbook%20and%20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_16 Cashbook transactions"/>
      <sheetName val="Monthly Cashflow"/>
      <sheetName val="2015_16 Accounts"/>
      <sheetName val="Cashbook transaction codes"/>
    </sheetNames>
    <sheetDataSet>
      <sheetData sheetId="0" refreshError="1"/>
      <sheetData sheetId="1" refreshError="1">
        <row r="14">
          <cell r="D14">
            <v>1236.45</v>
          </cell>
          <cell r="F14">
            <v>4443.68</v>
          </cell>
          <cell r="G14">
            <v>894.95</v>
          </cell>
          <cell r="H14">
            <v>32</v>
          </cell>
          <cell r="I14">
            <v>381.24</v>
          </cell>
          <cell r="J14">
            <v>505</v>
          </cell>
          <cell r="K14">
            <v>510</v>
          </cell>
          <cell r="L14">
            <v>0</v>
          </cell>
          <cell r="M14">
            <v>536.29999999999995</v>
          </cell>
          <cell r="N14">
            <v>0</v>
          </cell>
          <cell r="O14">
            <v>0</v>
          </cell>
          <cell r="P14">
            <v>1615</v>
          </cell>
          <cell r="Q14">
            <v>53.82</v>
          </cell>
          <cell r="R14">
            <v>1346.58</v>
          </cell>
          <cell r="S14">
            <v>0</v>
          </cell>
          <cell r="T14">
            <v>400</v>
          </cell>
          <cell r="V14">
            <v>1538</v>
          </cell>
          <cell r="X14">
            <v>565.98</v>
          </cell>
          <cell r="Y14">
            <v>0</v>
          </cell>
          <cell r="Z14">
            <v>0</v>
          </cell>
          <cell r="AB14">
            <v>508.70000000000005</v>
          </cell>
          <cell r="AD14">
            <v>0</v>
          </cell>
          <cell r="AE14">
            <v>91.65</v>
          </cell>
          <cell r="AF14">
            <v>638.32000000000005</v>
          </cell>
          <cell r="AG14">
            <v>925.88000000000011</v>
          </cell>
          <cell r="AH14">
            <v>1000</v>
          </cell>
          <cell r="AI14">
            <v>18.5</v>
          </cell>
          <cell r="AJ14">
            <v>-17842</v>
          </cell>
          <cell r="AK14">
            <v>-2158</v>
          </cell>
          <cell r="AM14">
            <v>-16.38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4"/>
  <sheetViews>
    <sheetView topLeftCell="D111" zoomScale="69" zoomScaleNormal="85" zoomScalePageLayoutView="265" workbookViewId="0">
      <selection activeCell="AE103" sqref="AE103"/>
    </sheetView>
  </sheetViews>
  <sheetFormatPr defaultColWidth="9.109375" defaultRowHeight="14.4" x14ac:dyDescent="0.3"/>
  <cols>
    <col min="1" max="1" width="11.88671875" style="8" customWidth="1"/>
    <col min="2" max="2" width="10.109375" style="142" customWidth="1"/>
    <col min="3" max="3" width="24.6640625" style="6" customWidth="1"/>
    <col min="4" max="4" width="29.109375" style="6" customWidth="1"/>
    <col min="5" max="5" width="10.6640625" style="6" customWidth="1"/>
    <col min="6" max="6" width="9.88671875" style="9" customWidth="1"/>
    <col min="7" max="7" width="11" style="9" customWidth="1"/>
    <col min="8" max="8" width="9.6640625" style="9" customWidth="1"/>
    <col min="9" max="9" width="12.5546875" style="9" customWidth="1"/>
    <col min="10" max="10" width="9.33203125" style="20" bestFit="1" customWidth="1"/>
    <col min="11" max="11" width="9.33203125" style="20" customWidth="1"/>
    <col min="12" max="12" width="14.44140625" style="20" customWidth="1"/>
    <col min="13" max="13" width="8.44140625" style="20" bestFit="1" customWidth="1"/>
    <col min="14" max="14" width="8.88671875" style="20" customWidth="1"/>
    <col min="15" max="15" width="15" style="14" customWidth="1"/>
    <col min="16" max="16" width="8.33203125" style="14" bestFit="1" customWidth="1"/>
    <col min="17" max="18" width="8.6640625" style="14" customWidth="1"/>
    <col min="19" max="19" width="18.109375" style="14" customWidth="1"/>
    <col min="20" max="20" width="9.5546875" style="6" customWidth="1"/>
    <col min="21" max="21" width="10.44140625" style="6" customWidth="1"/>
    <col min="22" max="22" width="10.88671875" style="14" customWidth="1"/>
    <col min="23" max="24" width="9.6640625" style="6" customWidth="1"/>
    <col min="25" max="25" width="8.33203125" style="6" customWidth="1"/>
    <col min="26" max="26" width="7.109375" style="6" customWidth="1"/>
    <col min="27" max="27" width="9.33203125" style="6" bestFit="1" customWidth="1"/>
    <col min="28" max="16384" width="9.109375" style="6"/>
  </cols>
  <sheetData>
    <row r="1" spans="1:26" s="2" customFormat="1" ht="57.75" customHeight="1" x14ac:dyDescent="0.3">
      <c r="A1" s="89" t="s">
        <v>21</v>
      </c>
      <c r="B1" s="90" t="s">
        <v>5</v>
      </c>
      <c r="C1" s="90" t="s">
        <v>6</v>
      </c>
      <c r="D1" s="90" t="s">
        <v>7</v>
      </c>
      <c r="E1" s="83" t="s">
        <v>33</v>
      </c>
      <c r="F1" s="91" t="s">
        <v>8</v>
      </c>
      <c r="G1" s="72" t="s">
        <v>32</v>
      </c>
      <c r="H1" s="72" t="s">
        <v>47</v>
      </c>
      <c r="I1" s="72" t="s">
        <v>60</v>
      </c>
      <c r="J1" s="72" t="s">
        <v>53</v>
      </c>
      <c r="K1" s="72" t="s">
        <v>42</v>
      </c>
      <c r="L1" s="72" t="s">
        <v>18</v>
      </c>
      <c r="M1" s="72" t="s">
        <v>51</v>
      </c>
      <c r="N1" s="72" t="s">
        <v>43</v>
      </c>
      <c r="O1" s="72" t="s">
        <v>3</v>
      </c>
      <c r="P1" s="72" t="s">
        <v>19</v>
      </c>
      <c r="Q1" s="72" t="s">
        <v>44</v>
      </c>
      <c r="R1" s="72" t="s">
        <v>63</v>
      </c>
      <c r="S1" s="72" t="s">
        <v>45</v>
      </c>
      <c r="T1" s="72" t="s">
        <v>46</v>
      </c>
      <c r="U1" s="72" t="s">
        <v>54</v>
      </c>
      <c r="V1" s="72" t="s">
        <v>55</v>
      </c>
      <c r="W1" s="72" t="s">
        <v>20</v>
      </c>
      <c r="X1" s="72" t="s">
        <v>59</v>
      </c>
      <c r="Y1" s="72" t="s">
        <v>14</v>
      </c>
      <c r="Z1" s="227" t="s">
        <v>34</v>
      </c>
    </row>
    <row r="2" spans="1:26" s="30" customFormat="1" ht="11.4" customHeight="1" x14ac:dyDescent="0.3">
      <c r="A2" s="125" t="s">
        <v>161</v>
      </c>
      <c r="B2" s="137" t="s">
        <v>162</v>
      </c>
      <c r="C2" s="113" t="s">
        <v>163</v>
      </c>
      <c r="D2" s="113" t="s">
        <v>160</v>
      </c>
      <c r="E2" s="114"/>
      <c r="F2" s="115">
        <v>80.09</v>
      </c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>
        <v>80.09</v>
      </c>
      <c r="S2" s="228"/>
      <c r="T2" s="228"/>
      <c r="U2" s="228"/>
      <c r="V2" s="228"/>
      <c r="W2" s="228"/>
      <c r="X2" s="228"/>
      <c r="Y2" s="228"/>
      <c r="Z2" s="228"/>
    </row>
    <row r="3" spans="1:26" s="30" customFormat="1" ht="11.4" customHeight="1" x14ac:dyDescent="0.3">
      <c r="A3" s="125" t="s">
        <v>161</v>
      </c>
      <c r="B3" s="137" t="s">
        <v>162</v>
      </c>
      <c r="C3" s="113" t="s">
        <v>163</v>
      </c>
      <c r="D3" s="113" t="s">
        <v>62</v>
      </c>
      <c r="E3" s="114"/>
      <c r="F3" s="115">
        <v>29.52</v>
      </c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>
        <v>29.52</v>
      </c>
      <c r="S3" s="113"/>
      <c r="T3" s="113"/>
      <c r="U3" s="113"/>
      <c r="V3" s="113"/>
      <c r="W3" s="113"/>
      <c r="X3" s="113"/>
      <c r="Y3" s="113"/>
      <c r="Z3" s="113"/>
    </row>
    <row r="4" spans="1:26" s="30" customFormat="1" ht="11.4" customHeight="1" x14ac:dyDescent="0.3">
      <c r="A4" s="125" t="s">
        <v>171</v>
      </c>
      <c r="B4" s="138" t="s">
        <v>174</v>
      </c>
      <c r="C4" s="112" t="s">
        <v>175</v>
      </c>
      <c r="D4" s="116" t="s">
        <v>176</v>
      </c>
      <c r="E4" s="114"/>
      <c r="F4" s="115">
        <v>611.04</v>
      </c>
      <c r="G4" s="114">
        <v>611.04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6"/>
    </row>
    <row r="5" spans="1:26" s="30" customFormat="1" ht="11.4" customHeight="1" x14ac:dyDescent="0.3">
      <c r="A5" s="125" t="s">
        <v>181</v>
      </c>
      <c r="B5" s="138">
        <v>2194</v>
      </c>
      <c r="C5" s="112" t="s">
        <v>183</v>
      </c>
      <c r="D5" s="116" t="s">
        <v>173</v>
      </c>
      <c r="E5" s="114"/>
      <c r="F5" s="115">
        <v>216.66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>
        <v>216.66</v>
      </c>
      <c r="V5" s="114"/>
      <c r="W5" s="114"/>
      <c r="X5" s="114"/>
      <c r="Y5" s="114"/>
      <c r="Z5" s="113"/>
    </row>
    <row r="6" spans="1:26" s="30" customFormat="1" ht="11.4" customHeight="1" x14ac:dyDescent="0.3">
      <c r="A6" s="125" t="s">
        <v>181</v>
      </c>
      <c r="B6" s="138" t="s">
        <v>162</v>
      </c>
      <c r="C6" s="112" t="s">
        <v>163</v>
      </c>
      <c r="D6" s="116" t="s">
        <v>62</v>
      </c>
      <c r="E6" s="114"/>
      <c r="F6" s="115">
        <v>29.52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>
        <v>29.52</v>
      </c>
      <c r="S6" s="114"/>
      <c r="T6" s="114"/>
      <c r="U6" s="114"/>
      <c r="V6" s="114"/>
      <c r="W6" s="114"/>
      <c r="X6" s="114"/>
      <c r="Y6" s="114"/>
      <c r="Z6" s="113"/>
    </row>
    <row r="7" spans="1:26" s="30" customFormat="1" ht="11.4" customHeight="1" x14ac:dyDescent="0.3">
      <c r="A7" s="125" t="s">
        <v>181</v>
      </c>
      <c r="B7" s="138" t="s">
        <v>162</v>
      </c>
      <c r="C7" s="112" t="s">
        <v>163</v>
      </c>
      <c r="D7" s="116" t="s">
        <v>160</v>
      </c>
      <c r="E7" s="114"/>
      <c r="F7" s="115">
        <v>80.09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>
        <v>80.09</v>
      </c>
      <c r="S7" s="114"/>
      <c r="T7" s="114"/>
      <c r="U7" s="114"/>
      <c r="V7" s="114"/>
      <c r="W7" s="114"/>
      <c r="X7" s="114"/>
      <c r="Y7" s="114"/>
      <c r="Z7" s="113"/>
    </row>
    <row r="8" spans="1:26" s="30" customFormat="1" ht="11.4" customHeight="1" x14ac:dyDescent="0.3">
      <c r="A8" s="125" t="s">
        <v>189</v>
      </c>
      <c r="B8" s="138">
        <v>2196</v>
      </c>
      <c r="C8" s="112" t="s">
        <v>156</v>
      </c>
      <c r="D8" s="116" t="s">
        <v>190</v>
      </c>
      <c r="E8" s="114"/>
      <c r="F8" s="115">
        <v>544.5</v>
      </c>
      <c r="G8" s="114"/>
      <c r="H8" s="114"/>
      <c r="I8" s="114"/>
      <c r="J8" s="114"/>
      <c r="K8" s="114"/>
      <c r="L8" s="114"/>
      <c r="M8" s="114"/>
      <c r="N8" s="114">
        <v>544.5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3"/>
    </row>
    <row r="9" spans="1:26" s="30" customFormat="1" ht="11.4" customHeight="1" x14ac:dyDescent="0.3">
      <c r="A9" s="126" t="s">
        <v>202</v>
      </c>
      <c r="B9" s="139">
        <v>2198</v>
      </c>
      <c r="C9" s="119" t="s">
        <v>164</v>
      </c>
      <c r="D9" s="120" t="s">
        <v>203</v>
      </c>
      <c r="E9" s="121">
        <v>80</v>
      </c>
      <c r="F9" s="122">
        <v>480</v>
      </c>
      <c r="G9" s="121"/>
      <c r="H9" s="121"/>
      <c r="I9" s="121"/>
      <c r="J9" s="121"/>
      <c r="K9" s="121"/>
      <c r="L9" s="121"/>
      <c r="M9" s="121">
        <v>480</v>
      </c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13"/>
    </row>
    <row r="10" spans="1:26" s="30" customFormat="1" ht="11.4" customHeight="1" x14ac:dyDescent="0.3">
      <c r="A10" s="126" t="s">
        <v>191</v>
      </c>
      <c r="B10" s="139" t="s">
        <v>162</v>
      </c>
      <c r="C10" s="119" t="s">
        <v>192</v>
      </c>
      <c r="D10" s="120" t="s">
        <v>61</v>
      </c>
      <c r="E10" s="121"/>
      <c r="F10" s="122">
        <v>41.17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>
        <v>41.17</v>
      </c>
      <c r="Y10" s="121"/>
      <c r="Z10" s="113"/>
    </row>
    <row r="11" spans="1:26" s="30" customFormat="1" ht="11.4" customHeight="1" x14ac:dyDescent="0.3">
      <c r="A11" s="126" t="s">
        <v>195</v>
      </c>
      <c r="B11" s="139">
        <v>2195</v>
      </c>
      <c r="C11" s="119" t="s">
        <v>196</v>
      </c>
      <c r="D11" s="120" t="s">
        <v>197</v>
      </c>
      <c r="E11" s="121"/>
      <c r="F11" s="122">
        <v>58.96</v>
      </c>
      <c r="G11" s="121"/>
      <c r="H11" s="121"/>
      <c r="I11" s="121"/>
      <c r="J11" s="121"/>
      <c r="K11" s="121"/>
      <c r="L11" s="121"/>
      <c r="M11" s="121">
        <v>58.96</v>
      </c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13"/>
    </row>
    <row r="12" spans="1:26" s="30" customFormat="1" ht="11.4" customHeight="1" x14ac:dyDescent="0.3">
      <c r="A12" s="126" t="s">
        <v>198</v>
      </c>
      <c r="B12" s="139">
        <v>2197</v>
      </c>
      <c r="C12" s="119" t="s">
        <v>175</v>
      </c>
      <c r="D12" s="120" t="s">
        <v>199</v>
      </c>
      <c r="E12" s="121"/>
      <c r="F12" s="122">
        <v>312</v>
      </c>
      <c r="G12" s="121"/>
      <c r="H12" s="121"/>
      <c r="I12" s="121">
        <v>312</v>
      </c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13"/>
    </row>
    <row r="13" spans="1:26" s="30" customFormat="1" ht="11.4" customHeight="1" x14ac:dyDescent="0.3">
      <c r="A13" s="126" t="s">
        <v>200</v>
      </c>
      <c r="B13" s="139" t="s">
        <v>174</v>
      </c>
      <c r="C13" s="119" t="s">
        <v>175</v>
      </c>
      <c r="D13" s="120" t="s">
        <v>201</v>
      </c>
      <c r="E13" s="121"/>
      <c r="F13" s="122">
        <v>611.04</v>
      </c>
      <c r="G13" s="121">
        <v>611.04</v>
      </c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13"/>
    </row>
    <row r="14" spans="1:26" s="30" customFormat="1" ht="11.4" customHeight="1" x14ac:dyDescent="0.3">
      <c r="A14" s="126" t="s">
        <v>204</v>
      </c>
      <c r="B14" s="139">
        <v>2199</v>
      </c>
      <c r="C14" s="119" t="s">
        <v>175</v>
      </c>
      <c r="D14" s="120" t="s">
        <v>205</v>
      </c>
      <c r="E14" s="121"/>
      <c r="F14" s="122">
        <v>471.09</v>
      </c>
      <c r="G14" s="121">
        <v>148.80000000000001</v>
      </c>
      <c r="H14" s="121"/>
      <c r="I14" s="121"/>
      <c r="J14" s="121">
        <v>6.5</v>
      </c>
      <c r="K14" s="121">
        <v>22.14</v>
      </c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>
        <v>293.64999999999998</v>
      </c>
      <c r="Z14" s="113"/>
    </row>
    <row r="15" spans="1:26" s="30" customFormat="1" ht="10.5" customHeight="1" x14ac:dyDescent="0.3">
      <c r="A15" s="126" t="s">
        <v>204</v>
      </c>
      <c r="B15" s="139">
        <v>2200</v>
      </c>
      <c r="C15" s="120" t="s">
        <v>206</v>
      </c>
      <c r="D15" s="120" t="s">
        <v>207</v>
      </c>
      <c r="E15" s="121"/>
      <c r="F15" s="122">
        <v>187.45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>
        <v>187.45</v>
      </c>
      <c r="W15" s="121"/>
      <c r="X15" s="121"/>
      <c r="Y15" s="121"/>
      <c r="Z15" s="123"/>
    </row>
    <row r="16" spans="1:26" s="85" customFormat="1" ht="11.4" customHeight="1" x14ac:dyDescent="0.3">
      <c r="A16" s="125" t="s">
        <v>204</v>
      </c>
      <c r="B16" s="138">
        <v>2201</v>
      </c>
      <c r="C16" s="112" t="s">
        <v>172</v>
      </c>
      <c r="D16" s="116" t="s">
        <v>173</v>
      </c>
      <c r="E16" s="114"/>
      <c r="F16" s="115">
        <v>108.33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>
        <v>108.33</v>
      </c>
      <c r="V16" s="114"/>
      <c r="W16" s="114"/>
      <c r="X16" s="114"/>
      <c r="Y16" s="114"/>
      <c r="Z16" s="123"/>
    </row>
    <row r="17" spans="1:26" s="30" customFormat="1" ht="11.4" customHeight="1" x14ac:dyDescent="0.3">
      <c r="A17" s="125" t="s">
        <v>204</v>
      </c>
      <c r="B17" s="138">
        <v>2202</v>
      </c>
      <c r="C17" s="112" t="s">
        <v>208</v>
      </c>
      <c r="D17" s="116" t="s">
        <v>209</v>
      </c>
      <c r="E17" s="114"/>
      <c r="F17" s="115">
        <v>276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>
        <v>276</v>
      </c>
      <c r="W17" s="114"/>
      <c r="X17" s="114"/>
      <c r="Y17" s="114"/>
      <c r="Z17" s="123"/>
    </row>
    <row r="18" spans="1:26" s="30" customFormat="1" ht="11.4" customHeight="1" x14ac:dyDescent="0.3">
      <c r="A18" s="125" t="s">
        <v>204</v>
      </c>
      <c r="B18" s="138">
        <v>2203</v>
      </c>
      <c r="C18" s="112" t="s">
        <v>210</v>
      </c>
      <c r="D18" s="116" t="s">
        <v>211</v>
      </c>
      <c r="E18" s="114"/>
      <c r="F18" s="115">
        <v>24.94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>
        <v>24.94</v>
      </c>
      <c r="W18" s="114"/>
      <c r="X18" s="114"/>
      <c r="Y18" s="114"/>
      <c r="Z18" s="123"/>
    </row>
    <row r="19" spans="1:26" s="30" customFormat="1" ht="11.4" customHeight="1" x14ac:dyDescent="0.3">
      <c r="A19" s="125" t="s">
        <v>204</v>
      </c>
      <c r="B19" s="138">
        <v>2204</v>
      </c>
      <c r="C19" s="112" t="s">
        <v>210</v>
      </c>
      <c r="D19" s="116" t="s">
        <v>212</v>
      </c>
      <c r="E19" s="114"/>
      <c r="F19" s="115">
        <v>386.99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>
        <v>386.99</v>
      </c>
      <c r="R19" s="114"/>
      <c r="S19" s="114"/>
      <c r="T19" s="114"/>
      <c r="U19" s="114"/>
      <c r="V19" s="114"/>
      <c r="W19" s="114"/>
      <c r="X19" s="114"/>
      <c r="Y19" s="114"/>
      <c r="Z19" s="123"/>
    </row>
    <row r="20" spans="1:26" s="30" customFormat="1" ht="11.4" customHeight="1" x14ac:dyDescent="0.3">
      <c r="A20" s="125" t="s">
        <v>204</v>
      </c>
      <c r="B20" s="138">
        <v>2205</v>
      </c>
      <c r="C20" s="112" t="s">
        <v>164</v>
      </c>
      <c r="D20" s="116" t="s">
        <v>203</v>
      </c>
      <c r="E20" s="114">
        <v>40</v>
      </c>
      <c r="F20" s="115">
        <v>240</v>
      </c>
      <c r="G20" s="114"/>
      <c r="H20" s="114"/>
      <c r="I20" s="114"/>
      <c r="J20" s="114"/>
      <c r="K20" s="114"/>
      <c r="L20" s="114"/>
      <c r="M20" s="114">
        <v>240</v>
      </c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23"/>
    </row>
    <row r="21" spans="1:26" s="30" customFormat="1" ht="11.4" customHeight="1" x14ac:dyDescent="0.3">
      <c r="A21" s="125" t="s">
        <v>204</v>
      </c>
      <c r="B21" s="138">
        <v>2206</v>
      </c>
      <c r="C21" s="112" t="s">
        <v>213</v>
      </c>
      <c r="D21" s="116" t="s">
        <v>214</v>
      </c>
      <c r="E21" s="114"/>
      <c r="F21" s="115">
        <v>200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>
        <v>200</v>
      </c>
      <c r="T21" s="114"/>
      <c r="U21" s="114"/>
      <c r="V21" s="114"/>
      <c r="W21" s="114"/>
      <c r="X21" s="114"/>
      <c r="Y21" s="114"/>
      <c r="Z21" s="123"/>
    </row>
    <row r="22" spans="1:26" s="30" customFormat="1" ht="11.4" customHeight="1" x14ac:dyDescent="0.3">
      <c r="A22" s="125" t="s">
        <v>204</v>
      </c>
      <c r="B22" s="138">
        <v>2207</v>
      </c>
      <c r="C22" s="112" t="s">
        <v>215</v>
      </c>
      <c r="D22" s="116" t="s">
        <v>214</v>
      </c>
      <c r="E22" s="114"/>
      <c r="F22" s="115">
        <v>500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>
        <v>500</v>
      </c>
      <c r="T22" s="114"/>
      <c r="U22" s="114"/>
      <c r="V22" s="114"/>
      <c r="W22" s="114"/>
      <c r="X22" s="114"/>
      <c r="Y22" s="114"/>
      <c r="Z22" s="123"/>
    </row>
    <row r="23" spans="1:26" s="30" customFormat="1" ht="11.4" customHeight="1" x14ac:dyDescent="0.3">
      <c r="A23" s="125" t="s">
        <v>204</v>
      </c>
      <c r="B23" s="138">
        <v>2208</v>
      </c>
      <c r="C23" s="112" t="s">
        <v>216</v>
      </c>
      <c r="D23" s="116" t="s">
        <v>214</v>
      </c>
      <c r="E23" s="114"/>
      <c r="F23" s="115">
        <v>500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>
        <v>500</v>
      </c>
      <c r="T23" s="114"/>
      <c r="U23" s="114"/>
      <c r="V23" s="114"/>
      <c r="W23" s="114"/>
      <c r="X23" s="114"/>
      <c r="Y23" s="114"/>
      <c r="Z23" s="123"/>
    </row>
    <row r="24" spans="1:26" s="30" customFormat="1" ht="11.4" customHeight="1" x14ac:dyDescent="0.3">
      <c r="A24" s="125" t="s">
        <v>219</v>
      </c>
      <c r="B24" s="138" t="s">
        <v>162</v>
      </c>
      <c r="C24" s="112" t="s">
        <v>163</v>
      </c>
      <c r="D24" s="116" t="s">
        <v>62</v>
      </c>
      <c r="E24" s="114"/>
      <c r="F24" s="115">
        <v>29.52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>
        <v>29.52</v>
      </c>
      <c r="S24" s="114"/>
      <c r="T24" s="114"/>
      <c r="U24" s="114"/>
      <c r="V24" s="114"/>
      <c r="W24" s="114"/>
      <c r="X24" s="114"/>
      <c r="Y24" s="114"/>
      <c r="Z24" s="123"/>
    </row>
    <row r="25" spans="1:26" s="30" customFormat="1" ht="11.4" customHeight="1" x14ac:dyDescent="0.3">
      <c r="A25" s="125" t="s">
        <v>219</v>
      </c>
      <c r="B25" s="138" t="s">
        <v>162</v>
      </c>
      <c r="C25" s="112" t="s">
        <v>163</v>
      </c>
      <c r="D25" s="116" t="s">
        <v>160</v>
      </c>
      <c r="E25" s="114"/>
      <c r="F25" s="115">
        <v>80.09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>
        <v>80.09</v>
      </c>
      <c r="S25" s="114"/>
      <c r="T25" s="114"/>
      <c r="U25" s="114"/>
      <c r="V25" s="114"/>
      <c r="W25" s="114"/>
      <c r="X25" s="114"/>
      <c r="Y25" s="114"/>
      <c r="Z25" s="123"/>
    </row>
    <row r="26" spans="1:26" s="30" customFormat="1" ht="11.4" customHeight="1" x14ac:dyDescent="0.3">
      <c r="A26" s="125" t="s">
        <v>222</v>
      </c>
      <c r="B26" s="138" t="s">
        <v>162</v>
      </c>
      <c r="C26" s="112" t="s">
        <v>192</v>
      </c>
      <c r="D26" s="116" t="s">
        <v>61</v>
      </c>
      <c r="E26" s="114"/>
      <c r="F26" s="115">
        <v>74.8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>
        <v>74.8</v>
      </c>
      <c r="Y26" s="114"/>
      <c r="Z26" s="123"/>
    </row>
    <row r="27" spans="1:26" s="30" customFormat="1" ht="11.4" customHeight="1" x14ac:dyDescent="0.3">
      <c r="A27" s="125" t="s">
        <v>223</v>
      </c>
      <c r="B27" s="138" t="s">
        <v>162</v>
      </c>
      <c r="C27" s="112" t="s">
        <v>163</v>
      </c>
      <c r="D27" s="116" t="s">
        <v>203</v>
      </c>
      <c r="E27" s="114"/>
      <c r="F27" s="115">
        <v>252</v>
      </c>
      <c r="G27" s="114"/>
      <c r="H27" s="114"/>
      <c r="I27" s="114"/>
      <c r="J27" s="114"/>
      <c r="K27" s="114"/>
      <c r="L27" s="114"/>
      <c r="M27" s="114">
        <v>252</v>
      </c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23"/>
    </row>
    <row r="28" spans="1:26" s="30" customFormat="1" ht="11.4" customHeight="1" x14ac:dyDescent="0.3">
      <c r="A28" s="125" t="s">
        <v>223</v>
      </c>
      <c r="B28" s="138" t="s">
        <v>174</v>
      </c>
      <c r="C28" s="112" t="s">
        <v>175</v>
      </c>
      <c r="D28" s="116" t="s">
        <v>224</v>
      </c>
      <c r="E28" s="114"/>
      <c r="F28" s="115">
        <v>611.04</v>
      </c>
      <c r="G28" s="114">
        <v>611.04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23"/>
    </row>
    <row r="29" spans="1:26" s="30" customFormat="1" ht="11.4" customHeight="1" x14ac:dyDescent="0.3">
      <c r="A29" s="125" t="s">
        <v>227</v>
      </c>
      <c r="B29" s="138">
        <v>2209</v>
      </c>
      <c r="C29" s="112" t="s">
        <v>175</v>
      </c>
      <c r="D29" s="116" t="s">
        <v>228</v>
      </c>
      <c r="E29" s="114"/>
      <c r="F29" s="115">
        <v>160.35</v>
      </c>
      <c r="G29" s="114">
        <v>148.80000000000001</v>
      </c>
      <c r="H29" s="114"/>
      <c r="I29" s="114"/>
      <c r="J29" s="114">
        <v>1.29</v>
      </c>
      <c r="K29" s="114">
        <v>10.26</v>
      </c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23"/>
    </row>
    <row r="30" spans="1:26" s="30" customFormat="1" ht="11.4" customHeight="1" x14ac:dyDescent="0.3">
      <c r="A30" s="125" t="s">
        <v>227</v>
      </c>
      <c r="B30" s="138">
        <v>2210</v>
      </c>
      <c r="C30" s="112" t="s">
        <v>229</v>
      </c>
      <c r="D30" s="116" t="s">
        <v>230</v>
      </c>
      <c r="E30" s="114"/>
      <c r="F30" s="115">
        <v>82.35</v>
      </c>
      <c r="G30" s="114"/>
      <c r="H30" s="114"/>
      <c r="I30" s="114"/>
      <c r="J30" s="114">
        <v>82.35</v>
      </c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23"/>
    </row>
    <row r="31" spans="1:26" s="30" customFormat="1" ht="11.4" customHeight="1" x14ac:dyDescent="0.3">
      <c r="A31" s="125" t="s">
        <v>227</v>
      </c>
      <c r="B31" s="138">
        <v>2211</v>
      </c>
      <c r="C31" s="112" t="s">
        <v>172</v>
      </c>
      <c r="D31" s="116" t="s">
        <v>173</v>
      </c>
      <c r="E31" s="114"/>
      <c r="F31" s="115">
        <v>108.33</v>
      </c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>
        <v>108.33</v>
      </c>
      <c r="V31" s="114"/>
      <c r="W31" s="114"/>
      <c r="X31" s="114"/>
      <c r="Y31" s="114"/>
      <c r="Z31" s="123"/>
    </row>
    <row r="32" spans="1:26" s="30" customFormat="1" ht="11.4" customHeight="1" x14ac:dyDescent="0.3">
      <c r="A32" s="125" t="s">
        <v>231</v>
      </c>
      <c r="B32" s="138">
        <v>2212</v>
      </c>
      <c r="C32" s="112" t="s">
        <v>165</v>
      </c>
      <c r="D32" s="116" t="s">
        <v>166</v>
      </c>
      <c r="E32" s="114"/>
      <c r="F32" s="115">
        <v>25</v>
      </c>
      <c r="G32" s="114"/>
      <c r="H32" s="114"/>
      <c r="I32" s="114"/>
      <c r="J32" s="114"/>
      <c r="K32" s="114"/>
      <c r="L32" s="114"/>
      <c r="M32" s="114">
        <v>25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23"/>
    </row>
    <row r="33" spans="1:26" s="30" customFormat="1" ht="11.4" customHeight="1" x14ac:dyDescent="0.3">
      <c r="A33" s="125" t="s">
        <v>227</v>
      </c>
      <c r="B33" s="138">
        <v>2213</v>
      </c>
      <c r="C33" s="112" t="s">
        <v>232</v>
      </c>
      <c r="D33" s="116" t="s">
        <v>203</v>
      </c>
      <c r="E33" s="114">
        <v>120</v>
      </c>
      <c r="F33" s="115">
        <v>720</v>
      </c>
      <c r="G33" s="114"/>
      <c r="H33" s="114"/>
      <c r="I33" s="114"/>
      <c r="J33" s="114"/>
      <c r="K33" s="114"/>
      <c r="L33" s="114"/>
      <c r="M33" s="114">
        <v>720</v>
      </c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23"/>
    </row>
    <row r="34" spans="1:26" s="30" customFormat="1" ht="11.4" customHeight="1" x14ac:dyDescent="0.3">
      <c r="A34" s="125" t="s">
        <v>227</v>
      </c>
      <c r="B34" s="138">
        <v>2214</v>
      </c>
      <c r="C34" s="112" t="s">
        <v>233</v>
      </c>
      <c r="D34" s="116" t="s">
        <v>234</v>
      </c>
      <c r="E34" s="114"/>
      <c r="F34" s="115">
        <v>51.98</v>
      </c>
      <c r="G34" s="114"/>
      <c r="H34" s="114"/>
      <c r="I34" s="114"/>
      <c r="J34" s="114"/>
      <c r="K34" s="114"/>
      <c r="L34" s="114"/>
      <c r="M34" s="114">
        <v>51.98</v>
      </c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23"/>
    </row>
    <row r="35" spans="1:26" s="30" customFormat="1" ht="11.4" customHeight="1" x14ac:dyDescent="0.3">
      <c r="A35" s="125" t="s">
        <v>235</v>
      </c>
      <c r="B35" s="138" t="s">
        <v>162</v>
      </c>
      <c r="C35" s="112" t="s">
        <v>163</v>
      </c>
      <c r="D35" s="116" t="s">
        <v>160</v>
      </c>
      <c r="E35" s="114"/>
      <c r="F35" s="115">
        <v>80.09</v>
      </c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>
        <v>80.09</v>
      </c>
      <c r="S35" s="114"/>
      <c r="T35" s="114"/>
      <c r="U35" s="114"/>
      <c r="V35" s="114"/>
      <c r="W35" s="114"/>
      <c r="X35" s="114"/>
      <c r="Y35" s="114"/>
      <c r="Z35" s="123"/>
    </row>
    <row r="36" spans="1:26" s="30" customFormat="1" ht="11.4" customHeight="1" x14ac:dyDescent="0.3">
      <c r="A36" s="125" t="s">
        <v>235</v>
      </c>
      <c r="B36" s="138" t="s">
        <v>162</v>
      </c>
      <c r="C36" s="112" t="s">
        <v>163</v>
      </c>
      <c r="D36" s="116" t="s">
        <v>62</v>
      </c>
      <c r="E36" s="114"/>
      <c r="F36" s="115">
        <v>29.52</v>
      </c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>
        <v>29.52</v>
      </c>
      <c r="S36" s="114"/>
      <c r="T36" s="114"/>
      <c r="U36" s="114"/>
      <c r="V36" s="114"/>
      <c r="W36" s="114"/>
      <c r="X36" s="114"/>
      <c r="Y36" s="114"/>
      <c r="Z36" s="123"/>
    </row>
    <row r="37" spans="1:26" s="30" customFormat="1" ht="11.4" customHeight="1" x14ac:dyDescent="0.3">
      <c r="A37" s="125" t="s">
        <v>236</v>
      </c>
      <c r="B37" s="138" t="s">
        <v>162</v>
      </c>
      <c r="C37" s="112" t="s">
        <v>192</v>
      </c>
      <c r="D37" s="116" t="s">
        <v>61</v>
      </c>
      <c r="E37" s="114"/>
      <c r="F37" s="115">
        <v>41.32</v>
      </c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>
        <v>41.32</v>
      </c>
      <c r="Y37" s="114"/>
      <c r="Z37" s="123"/>
    </row>
    <row r="38" spans="1:26" s="103" customFormat="1" x14ac:dyDescent="0.3">
      <c r="A38" s="128" t="s">
        <v>237</v>
      </c>
      <c r="B38" s="140" t="s">
        <v>174</v>
      </c>
      <c r="C38" s="112" t="s">
        <v>175</v>
      </c>
      <c r="D38" s="112" t="s">
        <v>238</v>
      </c>
      <c r="E38" s="112"/>
      <c r="F38" s="149">
        <v>759.84</v>
      </c>
      <c r="G38" s="132">
        <v>759.84</v>
      </c>
      <c r="H38" s="132"/>
      <c r="I38" s="132"/>
      <c r="J38" s="133"/>
      <c r="K38" s="133"/>
      <c r="L38" s="133"/>
      <c r="M38" s="133"/>
      <c r="N38" s="133"/>
      <c r="O38" s="134"/>
      <c r="P38" s="134"/>
      <c r="Q38" s="134"/>
      <c r="R38" s="134"/>
      <c r="S38" s="134"/>
      <c r="T38" s="112"/>
      <c r="U38" s="112"/>
      <c r="V38" s="134"/>
      <c r="W38" s="112"/>
      <c r="X38" s="112"/>
      <c r="Y38" s="112"/>
      <c r="Z38" s="112"/>
    </row>
    <row r="39" spans="1:26" s="103" customFormat="1" x14ac:dyDescent="0.3">
      <c r="A39" s="128" t="s">
        <v>239</v>
      </c>
      <c r="B39" s="140" t="s">
        <v>162</v>
      </c>
      <c r="C39" s="112" t="s">
        <v>163</v>
      </c>
      <c r="D39" s="112" t="s">
        <v>203</v>
      </c>
      <c r="E39" s="112"/>
      <c r="F39" s="149">
        <v>126</v>
      </c>
      <c r="G39" s="132"/>
      <c r="H39" s="132"/>
      <c r="I39" s="132"/>
      <c r="J39" s="133"/>
      <c r="K39" s="133"/>
      <c r="L39" s="133"/>
      <c r="M39" s="133">
        <v>126</v>
      </c>
      <c r="N39" s="133"/>
      <c r="O39" s="134"/>
      <c r="P39" s="134"/>
      <c r="Q39" s="134"/>
      <c r="R39" s="134"/>
      <c r="S39" s="134"/>
      <c r="T39" s="112"/>
      <c r="U39" s="112"/>
      <c r="V39" s="134"/>
      <c r="W39" s="112"/>
      <c r="X39" s="112"/>
      <c r="Y39" s="112"/>
      <c r="Z39" s="112"/>
    </row>
    <row r="40" spans="1:26" s="103" customFormat="1" x14ac:dyDescent="0.3">
      <c r="A40" s="128" t="s">
        <v>239</v>
      </c>
      <c r="B40" s="140" t="s">
        <v>162</v>
      </c>
      <c r="C40" s="112" t="s">
        <v>163</v>
      </c>
      <c r="D40" s="112" t="s">
        <v>160</v>
      </c>
      <c r="E40" s="112"/>
      <c r="F40" s="149">
        <v>80.09</v>
      </c>
      <c r="G40" s="132"/>
      <c r="H40" s="132"/>
      <c r="I40" s="132"/>
      <c r="J40" s="133"/>
      <c r="K40" s="133"/>
      <c r="L40" s="133"/>
      <c r="M40" s="133"/>
      <c r="N40" s="133"/>
      <c r="O40" s="134"/>
      <c r="P40" s="134"/>
      <c r="Q40" s="134"/>
      <c r="R40" s="134">
        <v>80.09</v>
      </c>
      <c r="S40" s="134"/>
      <c r="T40" s="112"/>
      <c r="U40" s="112"/>
      <c r="V40" s="134"/>
      <c r="W40" s="112"/>
      <c r="X40" s="112"/>
      <c r="Y40" s="112"/>
      <c r="Z40" s="112"/>
    </row>
    <row r="41" spans="1:26" s="103" customFormat="1" x14ac:dyDescent="0.3">
      <c r="A41" s="128" t="s">
        <v>239</v>
      </c>
      <c r="B41" s="140" t="s">
        <v>162</v>
      </c>
      <c r="C41" s="112" t="s">
        <v>163</v>
      </c>
      <c r="D41" s="112" t="s">
        <v>62</v>
      </c>
      <c r="E41" s="112"/>
      <c r="F41" s="149">
        <v>29.52</v>
      </c>
      <c r="G41" s="132"/>
      <c r="H41" s="132"/>
      <c r="I41" s="132"/>
      <c r="J41" s="133"/>
      <c r="K41" s="133"/>
      <c r="L41" s="133"/>
      <c r="M41" s="133"/>
      <c r="N41" s="133"/>
      <c r="O41" s="134"/>
      <c r="P41" s="134"/>
      <c r="Q41" s="134"/>
      <c r="R41" s="134">
        <v>29.52</v>
      </c>
      <c r="S41" s="134"/>
      <c r="T41" s="112"/>
      <c r="U41" s="112"/>
      <c r="V41" s="134"/>
      <c r="W41" s="112"/>
      <c r="X41" s="112"/>
      <c r="Y41" s="112"/>
      <c r="Z41" s="112"/>
    </row>
    <row r="42" spans="1:26" s="103" customFormat="1" x14ac:dyDescent="0.3">
      <c r="A42" s="128" t="s">
        <v>246</v>
      </c>
      <c r="B42" s="140">
        <v>2215</v>
      </c>
      <c r="C42" s="112" t="s">
        <v>206</v>
      </c>
      <c r="D42" s="112" t="s">
        <v>207</v>
      </c>
      <c r="E42" s="112"/>
      <c r="F42" s="149">
        <v>187.45</v>
      </c>
      <c r="G42" s="132"/>
      <c r="H42" s="132"/>
      <c r="I42" s="132"/>
      <c r="J42" s="133"/>
      <c r="K42" s="133"/>
      <c r="L42" s="133"/>
      <c r="M42" s="133"/>
      <c r="N42" s="133"/>
      <c r="O42" s="134"/>
      <c r="P42" s="134"/>
      <c r="Q42" s="134"/>
      <c r="R42" s="134"/>
      <c r="S42" s="134"/>
      <c r="T42" s="112"/>
      <c r="U42" s="112"/>
      <c r="V42" s="134">
        <v>187.45</v>
      </c>
      <c r="W42" s="112"/>
      <c r="X42" s="112"/>
      <c r="Y42" s="112"/>
      <c r="Z42" s="112"/>
    </row>
    <row r="43" spans="1:26" s="103" customFormat="1" x14ac:dyDescent="0.3">
      <c r="A43" s="128" t="s">
        <v>246</v>
      </c>
      <c r="B43" s="140">
        <v>2216</v>
      </c>
      <c r="C43" s="112" t="s">
        <v>208</v>
      </c>
      <c r="D43" s="112" t="s">
        <v>209</v>
      </c>
      <c r="E43" s="112"/>
      <c r="F43" s="149">
        <v>241.5</v>
      </c>
      <c r="G43" s="132"/>
      <c r="H43" s="132"/>
      <c r="I43" s="132"/>
      <c r="J43" s="133"/>
      <c r="K43" s="133"/>
      <c r="L43" s="133"/>
      <c r="M43" s="133"/>
      <c r="N43" s="133"/>
      <c r="O43" s="134"/>
      <c r="P43" s="134"/>
      <c r="Q43" s="134"/>
      <c r="R43" s="134"/>
      <c r="S43" s="134"/>
      <c r="T43" s="112"/>
      <c r="U43" s="112"/>
      <c r="V43" s="134">
        <v>241.5</v>
      </c>
      <c r="W43" s="112"/>
      <c r="X43" s="112"/>
      <c r="Y43" s="112"/>
      <c r="Z43" s="112"/>
    </row>
    <row r="44" spans="1:26" s="103" customFormat="1" x14ac:dyDescent="0.3">
      <c r="A44" s="128" t="s">
        <v>246</v>
      </c>
      <c r="B44" s="140">
        <v>2217</v>
      </c>
      <c r="C44" s="112" t="s">
        <v>172</v>
      </c>
      <c r="D44" s="112" t="s">
        <v>173</v>
      </c>
      <c r="E44" s="112"/>
      <c r="F44" s="149">
        <v>108.33</v>
      </c>
      <c r="G44" s="132"/>
      <c r="H44" s="132"/>
      <c r="I44" s="132"/>
      <c r="J44" s="133"/>
      <c r="K44" s="133"/>
      <c r="L44" s="133"/>
      <c r="M44" s="133"/>
      <c r="N44" s="133"/>
      <c r="O44" s="134"/>
      <c r="P44" s="134"/>
      <c r="Q44" s="134"/>
      <c r="R44" s="134"/>
      <c r="S44" s="134"/>
      <c r="T44" s="112"/>
      <c r="U44" s="112">
        <v>108.33</v>
      </c>
      <c r="V44" s="134"/>
      <c r="W44" s="112"/>
      <c r="X44" s="112"/>
      <c r="Y44" s="112"/>
      <c r="Z44" s="112"/>
    </row>
    <row r="45" spans="1:26" s="103" customFormat="1" x14ac:dyDescent="0.3">
      <c r="A45" s="128" t="s">
        <v>246</v>
      </c>
      <c r="B45" s="140">
        <v>2218</v>
      </c>
      <c r="C45" s="112" t="s">
        <v>164</v>
      </c>
      <c r="D45" s="112" t="s">
        <v>203</v>
      </c>
      <c r="E45" s="112">
        <v>80</v>
      </c>
      <c r="F45" s="149">
        <v>480</v>
      </c>
      <c r="G45" s="132"/>
      <c r="H45" s="132"/>
      <c r="I45" s="132"/>
      <c r="J45" s="133"/>
      <c r="K45" s="133"/>
      <c r="L45" s="133"/>
      <c r="M45" s="133">
        <v>480</v>
      </c>
      <c r="N45" s="133"/>
      <c r="O45" s="134"/>
      <c r="P45" s="134"/>
      <c r="Q45" s="134"/>
      <c r="R45" s="134"/>
      <c r="S45" s="134"/>
      <c r="T45" s="112"/>
      <c r="U45" s="112"/>
      <c r="V45" s="134"/>
      <c r="W45" s="112"/>
      <c r="X45" s="112"/>
      <c r="Y45" s="112"/>
      <c r="Z45" s="112"/>
    </row>
    <row r="46" spans="1:26" s="103" customFormat="1" x14ac:dyDescent="0.3">
      <c r="A46" s="128" t="s">
        <v>240</v>
      </c>
      <c r="B46" s="140" t="s">
        <v>162</v>
      </c>
      <c r="C46" s="112" t="s">
        <v>192</v>
      </c>
      <c r="D46" s="112" t="s">
        <v>61</v>
      </c>
      <c r="E46" s="112"/>
      <c r="F46" s="149">
        <v>78.959999999999994</v>
      </c>
      <c r="G46" s="132"/>
      <c r="H46" s="132"/>
      <c r="I46" s="132"/>
      <c r="J46" s="133"/>
      <c r="K46" s="133"/>
      <c r="L46" s="133"/>
      <c r="M46" s="133"/>
      <c r="N46" s="133"/>
      <c r="O46" s="134"/>
      <c r="P46" s="134"/>
      <c r="Q46" s="134"/>
      <c r="R46" s="134"/>
      <c r="S46" s="134"/>
      <c r="T46" s="112"/>
      <c r="U46" s="112"/>
      <c r="V46" s="134"/>
      <c r="W46" s="112"/>
      <c r="X46" s="112">
        <v>78.959999999999994</v>
      </c>
      <c r="Y46" s="112"/>
      <c r="Z46" s="112"/>
    </row>
    <row r="47" spans="1:26" s="103" customFormat="1" x14ac:dyDescent="0.3">
      <c r="A47" s="128" t="s">
        <v>241</v>
      </c>
      <c r="B47" s="140" t="s">
        <v>174</v>
      </c>
      <c r="C47" s="112" t="s">
        <v>175</v>
      </c>
      <c r="D47" s="112" t="s">
        <v>242</v>
      </c>
      <c r="E47" s="112"/>
      <c r="F47" s="149">
        <v>759.84</v>
      </c>
      <c r="G47" s="132">
        <v>759.84</v>
      </c>
      <c r="H47" s="132"/>
      <c r="I47" s="132"/>
      <c r="J47" s="133"/>
      <c r="K47" s="133"/>
      <c r="L47" s="133"/>
      <c r="M47" s="133"/>
      <c r="N47" s="133"/>
      <c r="O47" s="134"/>
      <c r="P47" s="134"/>
      <c r="Q47" s="134"/>
      <c r="R47" s="134"/>
      <c r="S47" s="134"/>
      <c r="T47" s="112"/>
      <c r="U47" s="112"/>
      <c r="V47" s="134"/>
      <c r="W47" s="112"/>
      <c r="X47" s="112"/>
      <c r="Y47" s="112"/>
      <c r="Z47" s="112"/>
    </row>
    <row r="48" spans="1:26" s="103" customFormat="1" x14ac:dyDescent="0.3">
      <c r="A48" s="128" t="s">
        <v>247</v>
      </c>
      <c r="B48" s="140">
        <v>2219</v>
      </c>
      <c r="C48" s="112" t="s">
        <v>248</v>
      </c>
      <c r="D48" s="112" t="s">
        <v>249</v>
      </c>
      <c r="E48" s="112">
        <v>40</v>
      </c>
      <c r="F48" s="149">
        <v>240</v>
      </c>
      <c r="G48" s="132"/>
      <c r="H48" s="132"/>
      <c r="I48" s="132"/>
      <c r="J48" s="133"/>
      <c r="K48" s="133"/>
      <c r="L48" s="133"/>
      <c r="M48" s="133"/>
      <c r="N48" s="133"/>
      <c r="O48" s="134"/>
      <c r="P48" s="134">
        <v>240</v>
      </c>
      <c r="Q48" s="134"/>
      <c r="R48" s="134"/>
      <c r="S48" s="134"/>
      <c r="T48" s="112"/>
      <c r="U48" s="112"/>
      <c r="V48" s="134"/>
      <c r="W48" s="112"/>
      <c r="X48" s="112"/>
      <c r="Y48" s="112"/>
      <c r="Z48" s="112"/>
    </row>
    <row r="49" spans="1:26" s="103" customFormat="1" x14ac:dyDescent="0.3">
      <c r="A49" s="128" t="s">
        <v>247</v>
      </c>
      <c r="B49" s="140">
        <v>2220</v>
      </c>
      <c r="C49" s="112" t="s">
        <v>172</v>
      </c>
      <c r="D49" s="112" t="s">
        <v>173</v>
      </c>
      <c r="E49" s="112"/>
      <c r="F49" s="149">
        <v>108.33</v>
      </c>
      <c r="G49" s="132"/>
      <c r="H49" s="132"/>
      <c r="I49" s="132"/>
      <c r="J49" s="133"/>
      <c r="K49" s="133"/>
      <c r="L49" s="133"/>
      <c r="M49" s="133"/>
      <c r="N49" s="133"/>
      <c r="O49" s="134"/>
      <c r="P49" s="134"/>
      <c r="Q49" s="134"/>
      <c r="R49" s="134"/>
      <c r="S49" s="134"/>
      <c r="T49" s="112"/>
      <c r="U49" s="112">
        <v>108.33</v>
      </c>
      <c r="V49" s="134"/>
      <c r="W49" s="112"/>
      <c r="X49" s="112"/>
      <c r="Y49" s="112"/>
      <c r="Z49" s="112"/>
    </row>
    <row r="50" spans="1:26" s="103" customFormat="1" x14ac:dyDescent="0.3">
      <c r="A50" s="128" t="s">
        <v>247</v>
      </c>
      <c r="B50" s="140">
        <v>2221</v>
      </c>
      <c r="C50" s="112" t="s">
        <v>164</v>
      </c>
      <c r="D50" s="112" t="s">
        <v>203</v>
      </c>
      <c r="E50" s="112">
        <v>80</v>
      </c>
      <c r="F50" s="149">
        <v>480</v>
      </c>
      <c r="G50" s="132"/>
      <c r="H50" s="132"/>
      <c r="I50" s="132"/>
      <c r="J50" s="133"/>
      <c r="K50" s="133"/>
      <c r="L50" s="133"/>
      <c r="M50" s="133">
        <v>480</v>
      </c>
      <c r="N50" s="133"/>
      <c r="O50" s="134"/>
      <c r="P50" s="134"/>
      <c r="Q50" s="134"/>
      <c r="R50" s="134"/>
      <c r="S50" s="134"/>
      <c r="T50" s="112"/>
      <c r="U50" s="112"/>
      <c r="V50" s="134"/>
      <c r="W50" s="112"/>
      <c r="X50" s="112"/>
      <c r="Y50" s="112"/>
      <c r="Z50" s="112"/>
    </row>
    <row r="51" spans="1:26" s="103" customFormat="1" x14ac:dyDescent="0.3">
      <c r="A51" s="128" t="s">
        <v>247</v>
      </c>
      <c r="B51" s="140">
        <v>2222</v>
      </c>
      <c r="C51" s="112" t="s">
        <v>250</v>
      </c>
      <c r="D51" s="112" t="s">
        <v>3</v>
      </c>
      <c r="E51" s="112"/>
      <c r="F51" s="149">
        <v>839.24</v>
      </c>
      <c r="G51" s="132"/>
      <c r="H51" s="132"/>
      <c r="I51" s="132"/>
      <c r="J51" s="133"/>
      <c r="K51" s="133"/>
      <c r="L51" s="133"/>
      <c r="M51" s="133"/>
      <c r="N51" s="133"/>
      <c r="O51" s="134">
        <v>839.24</v>
      </c>
      <c r="P51" s="134"/>
      <c r="Q51" s="134"/>
      <c r="R51" s="134"/>
      <c r="S51" s="134"/>
      <c r="T51" s="112"/>
      <c r="U51" s="112"/>
      <c r="V51" s="134"/>
      <c r="W51" s="112"/>
      <c r="X51" s="112"/>
      <c r="Y51" s="112"/>
      <c r="Z51" s="112"/>
    </row>
    <row r="52" spans="1:26" s="103" customFormat="1" x14ac:dyDescent="0.3">
      <c r="A52" s="128" t="s">
        <v>247</v>
      </c>
      <c r="B52" s="140">
        <v>2223</v>
      </c>
      <c r="C52" s="112" t="s">
        <v>251</v>
      </c>
      <c r="D52" s="112" t="s">
        <v>252</v>
      </c>
      <c r="E52" s="112"/>
      <c r="F52" s="149">
        <v>200</v>
      </c>
      <c r="G52" s="132"/>
      <c r="H52" s="132"/>
      <c r="I52" s="132"/>
      <c r="J52" s="133">
        <v>200</v>
      </c>
      <c r="K52" s="133"/>
      <c r="L52" s="133"/>
      <c r="M52" s="133"/>
      <c r="N52" s="133"/>
      <c r="O52" s="134"/>
      <c r="P52" s="134"/>
      <c r="Q52" s="134"/>
      <c r="R52" s="134"/>
      <c r="S52" s="134"/>
      <c r="T52" s="112"/>
      <c r="U52" s="112"/>
      <c r="V52" s="134"/>
      <c r="W52" s="112"/>
      <c r="X52" s="112"/>
      <c r="Y52" s="112"/>
      <c r="Z52" s="112"/>
    </row>
    <row r="53" spans="1:26" s="103" customFormat="1" x14ac:dyDescent="0.3">
      <c r="A53" s="128" t="s">
        <v>245</v>
      </c>
      <c r="B53" s="140" t="s">
        <v>162</v>
      </c>
      <c r="C53" s="112" t="s">
        <v>163</v>
      </c>
      <c r="D53" s="112" t="s">
        <v>160</v>
      </c>
      <c r="E53" s="112"/>
      <c r="F53" s="149">
        <v>80.09</v>
      </c>
      <c r="G53" s="132"/>
      <c r="H53" s="132"/>
      <c r="I53" s="132"/>
      <c r="J53" s="133"/>
      <c r="K53" s="133"/>
      <c r="L53" s="133"/>
      <c r="M53" s="133"/>
      <c r="N53" s="133"/>
      <c r="O53" s="134"/>
      <c r="P53" s="134"/>
      <c r="Q53" s="134"/>
      <c r="R53" s="134">
        <v>80.09</v>
      </c>
      <c r="S53" s="134"/>
      <c r="T53" s="112"/>
      <c r="U53" s="112"/>
      <c r="V53" s="134"/>
      <c r="W53" s="112"/>
      <c r="X53" s="112"/>
      <c r="Y53" s="112"/>
      <c r="Z53" s="112"/>
    </row>
    <row r="54" spans="1:26" s="103" customFormat="1" x14ac:dyDescent="0.3">
      <c r="A54" s="128" t="s">
        <v>245</v>
      </c>
      <c r="B54" s="140" t="s">
        <v>162</v>
      </c>
      <c r="C54" s="112" t="s">
        <v>163</v>
      </c>
      <c r="D54" s="112" t="s">
        <v>62</v>
      </c>
      <c r="E54" s="112"/>
      <c r="F54" s="149">
        <v>29.52</v>
      </c>
      <c r="G54" s="132"/>
      <c r="H54" s="132"/>
      <c r="I54" s="132"/>
      <c r="J54" s="133"/>
      <c r="K54" s="133"/>
      <c r="L54" s="133"/>
      <c r="M54" s="133"/>
      <c r="N54" s="133"/>
      <c r="O54" s="134"/>
      <c r="P54" s="134"/>
      <c r="Q54" s="134"/>
      <c r="R54" s="134">
        <v>29.52</v>
      </c>
      <c r="S54" s="134"/>
      <c r="T54" s="112"/>
      <c r="U54" s="112"/>
      <c r="V54" s="134"/>
      <c r="W54" s="112"/>
      <c r="X54" s="112"/>
      <c r="Y54" s="112"/>
      <c r="Z54" s="112"/>
    </row>
    <row r="55" spans="1:26" s="103" customFormat="1" x14ac:dyDescent="0.3">
      <c r="A55" s="128" t="s">
        <v>253</v>
      </c>
      <c r="B55" s="140">
        <v>2224</v>
      </c>
      <c r="C55" s="112" t="s">
        <v>210</v>
      </c>
      <c r="D55" s="112" t="s">
        <v>212</v>
      </c>
      <c r="E55" s="112"/>
      <c r="F55" s="149">
        <v>84</v>
      </c>
      <c r="G55" s="132"/>
      <c r="H55" s="132"/>
      <c r="I55" s="132"/>
      <c r="J55" s="133"/>
      <c r="K55" s="133"/>
      <c r="L55" s="133"/>
      <c r="M55" s="133"/>
      <c r="N55" s="133"/>
      <c r="O55" s="134"/>
      <c r="P55" s="134"/>
      <c r="Q55" s="134">
        <v>84</v>
      </c>
      <c r="R55" s="134"/>
      <c r="S55" s="134"/>
      <c r="T55" s="112"/>
      <c r="U55" s="112"/>
      <c r="V55" s="134"/>
      <c r="W55" s="112"/>
      <c r="X55" s="112"/>
      <c r="Y55" s="112"/>
      <c r="Z55" s="112"/>
    </row>
    <row r="56" spans="1:26" s="103" customFormat="1" x14ac:dyDescent="0.3">
      <c r="A56" s="128" t="s">
        <v>254</v>
      </c>
      <c r="B56" s="140" t="s">
        <v>174</v>
      </c>
      <c r="C56" s="112" t="s">
        <v>175</v>
      </c>
      <c r="D56" s="112" t="s">
        <v>255</v>
      </c>
      <c r="E56" s="112"/>
      <c r="F56" s="149">
        <v>759.84</v>
      </c>
      <c r="G56" s="132">
        <v>759.84</v>
      </c>
      <c r="H56" s="132"/>
      <c r="I56" s="132"/>
      <c r="J56" s="133"/>
      <c r="K56" s="133"/>
      <c r="L56" s="133"/>
      <c r="M56" s="133"/>
      <c r="N56" s="133"/>
      <c r="O56" s="134"/>
      <c r="P56" s="134"/>
      <c r="Q56" s="134"/>
      <c r="R56" s="134"/>
      <c r="S56" s="134"/>
      <c r="T56" s="112"/>
      <c r="U56" s="112"/>
      <c r="V56" s="134"/>
      <c r="W56" s="112"/>
      <c r="X56" s="112"/>
      <c r="Y56" s="112"/>
      <c r="Z56" s="112"/>
    </row>
    <row r="57" spans="1:26" s="103" customFormat="1" x14ac:dyDescent="0.3">
      <c r="A57" s="128" t="s">
        <v>256</v>
      </c>
      <c r="B57" s="140">
        <v>2225</v>
      </c>
      <c r="C57" s="112" t="s">
        <v>175</v>
      </c>
      <c r="D57" s="112" t="s">
        <v>257</v>
      </c>
      <c r="E57" s="112"/>
      <c r="F57" s="149">
        <v>50.55</v>
      </c>
      <c r="G57" s="132"/>
      <c r="H57" s="132"/>
      <c r="I57" s="132"/>
      <c r="J57" s="133">
        <v>50.55</v>
      </c>
      <c r="K57" s="133"/>
      <c r="L57" s="133"/>
      <c r="M57" s="133"/>
      <c r="N57" s="133"/>
      <c r="O57" s="134"/>
      <c r="P57" s="134"/>
      <c r="Q57" s="134"/>
      <c r="R57" s="134"/>
      <c r="S57" s="134"/>
      <c r="T57" s="112"/>
      <c r="U57" s="112"/>
      <c r="V57" s="134"/>
      <c r="W57" s="112"/>
      <c r="X57" s="112"/>
      <c r="Y57" s="112"/>
      <c r="Z57" s="112"/>
    </row>
    <row r="58" spans="1:26" s="103" customFormat="1" x14ac:dyDescent="0.3">
      <c r="A58" s="128" t="s">
        <v>256</v>
      </c>
      <c r="B58" s="140">
        <v>2227</v>
      </c>
      <c r="C58" s="112" t="s">
        <v>208</v>
      </c>
      <c r="D58" s="112" t="s">
        <v>209</v>
      </c>
      <c r="E58" s="112"/>
      <c r="F58" s="149">
        <v>310.5</v>
      </c>
      <c r="G58" s="132"/>
      <c r="H58" s="132"/>
      <c r="I58" s="132"/>
      <c r="J58" s="133"/>
      <c r="K58" s="133"/>
      <c r="L58" s="133"/>
      <c r="M58" s="133"/>
      <c r="N58" s="133"/>
      <c r="O58" s="134"/>
      <c r="P58" s="134"/>
      <c r="Q58" s="134"/>
      <c r="R58" s="134"/>
      <c r="S58" s="134"/>
      <c r="T58" s="112"/>
      <c r="U58" s="112"/>
      <c r="V58" s="134">
        <v>310.5</v>
      </c>
      <c r="W58" s="112"/>
      <c r="X58" s="112"/>
      <c r="Y58" s="112"/>
      <c r="Z58" s="112"/>
    </row>
    <row r="59" spans="1:26" s="103" customFormat="1" x14ac:dyDescent="0.3">
      <c r="A59" s="128" t="s">
        <v>258</v>
      </c>
      <c r="B59" s="140">
        <v>2226</v>
      </c>
      <c r="C59" s="112" t="s">
        <v>165</v>
      </c>
      <c r="D59" s="112" t="s">
        <v>166</v>
      </c>
      <c r="E59" s="112"/>
      <c r="F59" s="149">
        <v>15</v>
      </c>
      <c r="G59" s="132"/>
      <c r="H59" s="132"/>
      <c r="I59" s="132"/>
      <c r="J59" s="133"/>
      <c r="K59" s="133"/>
      <c r="L59" s="133"/>
      <c r="M59" s="133">
        <v>15</v>
      </c>
      <c r="N59" s="133"/>
      <c r="O59" s="134"/>
      <c r="P59" s="134"/>
      <c r="Q59" s="134"/>
      <c r="R59" s="134"/>
      <c r="S59" s="134"/>
      <c r="T59" s="112"/>
      <c r="U59" s="112"/>
      <c r="V59" s="134"/>
      <c r="W59" s="112"/>
      <c r="X59" s="112"/>
      <c r="Y59" s="112"/>
      <c r="Z59" s="112"/>
    </row>
    <row r="60" spans="1:26" s="103" customFormat="1" x14ac:dyDescent="0.3">
      <c r="A60" s="128" t="s">
        <v>258</v>
      </c>
      <c r="B60" s="140">
        <v>2229</v>
      </c>
      <c r="C60" s="112" t="s">
        <v>206</v>
      </c>
      <c r="D60" s="112" t="s">
        <v>207</v>
      </c>
      <c r="E60" s="112"/>
      <c r="F60" s="149">
        <v>187.45</v>
      </c>
      <c r="G60" s="132"/>
      <c r="H60" s="132"/>
      <c r="I60" s="132"/>
      <c r="J60" s="133"/>
      <c r="K60" s="133"/>
      <c r="L60" s="133"/>
      <c r="M60" s="133"/>
      <c r="N60" s="133"/>
      <c r="O60" s="134"/>
      <c r="P60" s="134"/>
      <c r="Q60" s="134"/>
      <c r="R60" s="134"/>
      <c r="S60" s="134"/>
      <c r="T60" s="112"/>
      <c r="U60" s="112"/>
      <c r="V60" s="134">
        <v>187.45</v>
      </c>
      <c r="W60" s="112"/>
      <c r="X60" s="112"/>
      <c r="Y60" s="112"/>
      <c r="Z60" s="112"/>
    </row>
    <row r="61" spans="1:26" s="103" customFormat="1" x14ac:dyDescent="0.3">
      <c r="A61" s="128" t="s">
        <v>259</v>
      </c>
      <c r="B61" s="140" t="s">
        <v>162</v>
      </c>
      <c r="C61" s="112" t="s">
        <v>163</v>
      </c>
      <c r="D61" s="112" t="s">
        <v>160</v>
      </c>
      <c r="E61" s="112"/>
      <c r="F61" s="149">
        <v>80.09</v>
      </c>
      <c r="G61" s="132"/>
      <c r="H61" s="132"/>
      <c r="I61" s="132"/>
      <c r="J61" s="133"/>
      <c r="K61" s="133"/>
      <c r="L61" s="133"/>
      <c r="M61" s="133"/>
      <c r="N61" s="133"/>
      <c r="O61" s="134"/>
      <c r="P61" s="134"/>
      <c r="Q61" s="134"/>
      <c r="R61" s="134">
        <v>80.09</v>
      </c>
      <c r="S61" s="134"/>
      <c r="T61" s="112"/>
      <c r="U61" s="112"/>
      <c r="V61" s="134"/>
      <c r="W61" s="112"/>
      <c r="X61" s="112"/>
      <c r="Y61" s="112"/>
      <c r="Z61" s="112"/>
    </row>
    <row r="62" spans="1:26" s="103" customFormat="1" x14ac:dyDescent="0.3">
      <c r="A62" s="128" t="s">
        <v>259</v>
      </c>
      <c r="B62" s="140" t="s">
        <v>162</v>
      </c>
      <c r="C62" s="112" t="s">
        <v>163</v>
      </c>
      <c r="D62" s="112" t="s">
        <v>62</v>
      </c>
      <c r="E62" s="112"/>
      <c r="F62" s="149">
        <v>29.52</v>
      </c>
      <c r="G62" s="132"/>
      <c r="H62" s="132"/>
      <c r="I62" s="132"/>
      <c r="J62" s="133"/>
      <c r="K62" s="133"/>
      <c r="L62" s="133"/>
      <c r="M62" s="133"/>
      <c r="N62" s="133"/>
      <c r="O62" s="134"/>
      <c r="P62" s="134"/>
      <c r="Q62" s="134"/>
      <c r="R62" s="134">
        <v>29.52</v>
      </c>
      <c r="S62" s="134"/>
      <c r="T62" s="112"/>
      <c r="U62" s="112"/>
      <c r="V62" s="134"/>
      <c r="W62" s="112"/>
      <c r="X62" s="112"/>
      <c r="Y62" s="112"/>
      <c r="Z62" s="112"/>
    </row>
    <row r="63" spans="1:26" s="103" customFormat="1" x14ac:dyDescent="0.3">
      <c r="A63" s="128" t="s">
        <v>260</v>
      </c>
      <c r="B63" s="140" t="s">
        <v>162</v>
      </c>
      <c r="C63" s="112" t="s">
        <v>192</v>
      </c>
      <c r="D63" s="112" t="s">
        <v>61</v>
      </c>
      <c r="E63" s="112"/>
      <c r="F63" s="149">
        <v>85.33</v>
      </c>
      <c r="G63" s="132"/>
      <c r="H63" s="132"/>
      <c r="I63" s="132"/>
      <c r="J63" s="133"/>
      <c r="K63" s="133"/>
      <c r="L63" s="133"/>
      <c r="M63" s="133"/>
      <c r="N63" s="133"/>
      <c r="O63" s="134"/>
      <c r="P63" s="134"/>
      <c r="Q63" s="134"/>
      <c r="R63" s="134"/>
      <c r="S63" s="134"/>
      <c r="T63" s="112"/>
      <c r="U63" s="112"/>
      <c r="V63" s="134"/>
      <c r="W63" s="112"/>
      <c r="X63" s="112">
        <v>85.33</v>
      </c>
      <c r="Y63" s="112"/>
      <c r="Z63" s="112"/>
    </row>
    <row r="64" spans="1:26" s="103" customFormat="1" x14ac:dyDescent="0.3">
      <c r="A64" s="128" t="s">
        <v>261</v>
      </c>
      <c r="B64" s="140">
        <v>2230</v>
      </c>
      <c r="C64" s="112" t="s">
        <v>262</v>
      </c>
      <c r="D64" s="112" t="s">
        <v>263</v>
      </c>
      <c r="E64" s="112"/>
      <c r="F64" s="149">
        <v>30</v>
      </c>
      <c r="G64" s="132"/>
      <c r="H64" s="132"/>
      <c r="I64" s="132"/>
      <c r="J64" s="133"/>
      <c r="K64" s="133"/>
      <c r="L64" s="133"/>
      <c r="M64" s="133"/>
      <c r="N64" s="133"/>
      <c r="O64" s="134"/>
      <c r="P64" s="134"/>
      <c r="Q64" s="134">
        <v>30</v>
      </c>
      <c r="R64" s="134"/>
      <c r="S64" s="134"/>
      <c r="T64" s="112"/>
      <c r="U64" s="112"/>
      <c r="V64" s="134"/>
      <c r="W64" s="112"/>
      <c r="X64" s="112"/>
      <c r="Y64" s="112"/>
      <c r="Z64" s="112"/>
    </row>
    <row r="65" spans="1:26" customFormat="1" x14ac:dyDescent="0.3">
      <c r="A65" t="s">
        <v>261</v>
      </c>
      <c r="B65" t="s">
        <v>174</v>
      </c>
      <c r="C65" t="s">
        <v>175</v>
      </c>
      <c r="D65" t="s">
        <v>264</v>
      </c>
      <c r="F65" s="262">
        <v>759.84</v>
      </c>
      <c r="G65">
        <v>759.84</v>
      </c>
    </row>
    <row r="66" spans="1:26" s="103" customFormat="1" x14ac:dyDescent="0.3">
      <c r="A66" s="128" t="s">
        <v>265</v>
      </c>
      <c r="B66" s="140">
        <v>2232</v>
      </c>
      <c r="C66" s="112" t="s">
        <v>266</v>
      </c>
      <c r="D66" s="112" t="s">
        <v>267</v>
      </c>
      <c r="E66" s="112">
        <v>10</v>
      </c>
      <c r="F66" s="149">
        <v>60</v>
      </c>
      <c r="G66" s="132"/>
      <c r="H66" s="132"/>
      <c r="I66" s="132"/>
      <c r="J66" s="133"/>
      <c r="K66" s="133"/>
      <c r="L66" s="133"/>
      <c r="M66" s="133"/>
      <c r="N66" s="133">
        <v>60</v>
      </c>
      <c r="O66" s="134"/>
      <c r="P66" s="134"/>
      <c r="Q66" s="134"/>
      <c r="R66" s="134"/>
      <c r="S66" s="134"/>
      <c r="T66" s="112"/>
      <c r="U66" s="112"/>
      <c r="V66" s="134"/>
      <c r="W66" s="112"/>
      <c r="X66" s="112"/>
      <c r="Y66" s="112"/>
      <c r="Z66" s="112"/>
    </row>
    <row r="67" spans="1:26" s="103" customFormat="1" x14ac:dyDescent="0.3">
      <c r="A67" s="128" t="s">
        <v>268</v>
      </c>
      <c r="B67" s="140">
        <v>2231</v>
      </c>
      <c r="C67" s="112" t="s">
        <v>156</v>
      </c>
      <c r="D67" s="112" t="s">
        <v>47</v>
      </c>
      <c r="E67" s="112">
        <v>9</v>
      </c>
      <c r="F67" s="149">
        <v>54</v>
      </c>
      <c r="G67" s="132"/>
      <c r="H67" s="132">
        <v>54</v>
      </c>
      <c r="I67" s="132"/>
      <c r="J67" s="133"/>
      <c r="K67" s="133"/>
      <c r="L67" s="133"/>
      <c r="M67" s="133"/>
      <c r="N67" s="133"/>
      <c r="O67" s="134"/>
      <c r="P67" s="134"/>
      <c r="Q67" s="134"/>
      <c r="R67" s="134"/>
      <c r="S67" s="134"/>
      <c r="T67" s="112"/>
      <c r="U67" s="112"/>
      <c r="V67" s="134"/>
      <c r="W67" s="112"/>
      <c r="X67" s="112"/>
      <c r="Y67" s="112"/>
      <c r="Z67" s="112"/>
    </row>
    <row r="68" spans="1:26" s="103" customFormat="1" x14ac:dyDescent="0.3">
      <c r="A68" s="128" t="s">
        <v>269</v>
      </c>
      <c r="B68" s="140">
        <v>2233</v>
      </c>
      <c r="C68" s="112" t="s">
        <v>165</v>
      </c>
      <c r="D68" s="112" t="s">
        <v>166</v>
      </c>
      <c r="E68" s="112"/>
      <c r="F68" s="149">
        <v>15</v>
      </c>
      <c r="G68" s="132"/>
      <c r="H68" s="132"/>
      <c r="I68" s="132"/>
      <c r="J68" s="133"/>
      <c r="K68" s="133"/>
      <c r="L68" s="133"/>
      <c r="M68" s="133">
        <v>15</v>
      </c>
      <c r="N68" s="133"/>
      <c r="O68" s="134"/>
      <c r="P68" s="134"/>
      <c r="Q68" s="134"/>
      <c r="R68" s="134"/>
      <c r="S68" s="134"/>
      <c r="T68" s="112"/>
      <c r="U68" s="112"/>
      <c r="V68" s="134"/>
      <c r="W68" s="112"/>
      <c r="X68" s="112"/>
      <c r="Y68" s="112"/>
      <c r="Z68" s="112"/>
    </row>
    <row r="69" spans="1:26" s="103" customFormat="1" x14ac:dyDescent="0.3">
      <c r="A69" s="128" t="s">
        <v>270</v>
      </c>
      <c r="B69" s="140" t="s">
        <v>162</v>
      </c>
      <c r="C69" s="112" t="s">
        <v>163</v>
      </c>
      <c r="D69" s="112" t="s">
        <v>203</v>
      </c>
      <c r="E69" s="112"/>
      <c r="F69" s="149">
        <v>126</v>
      </c>
      <c r="G69" s="132"/>
      <c r="H69" s="132"/>
      <c r="I69" s="132"/>
      <c r="J69" s="133"/>
      <c r="K69" s="133"/>
      <c r="L69" s="133"/>
      <c r="M69" s="133">
        <v>126</v>
      </c>
      <c r="N69" s="133"/>
      <c r="O69" s="134"/>
      <c r="P69" s="134"/>
      <c r="Q69" s="134"/>
      <c r="R69" s="134"/>
      <c r="S69" s="134"/>
      <c r="T69" s="112"/>
      <c r="U69" s="112"/>
      <c r="V69" s="134"/>
      <c r="W69" s="112"/>
      <c r="X69" s="112"/>
      <c r="Y69" s="112"/>
      <c r="Z69" s="112"/>
    </row>
    <row r="70" spans="1:26" s="103" customFormat="1" x14ac:dyDescent="0.3">
      <c r="A70" s="128" t="s">
        <v>270</v>
      </c>
      <c r="B70" s="140" t="s">
        <v>162</v>
      </c>
      <c r="C70" s="112" t="s">
        <v>163</v>
      </c>
      <c r="D70" s="112" t="s">
        <v>160</v>
      </c>
      <c r="E70" s="112"/>
      <c r="F70" s="149">
        <v>80.09</v>
      </c>
      <c r="G70" s="132"/>
      <c r="H70" s="132"/>
      <c r="I70" s="132"/>
      <c r="J70" s="133"/>
      <c r="K70" s="133"/>
      <c r="L70" s="133"/>
      <c r="M70" s="133"/>
      <c r="N70" s="133"/>
      <c r="O70" s="134"/>
      <c r="P70" s="134"/>
      <c r="Q70" s="134"/>
      <c r="R70" s="134">
        <v>80.09</v>
      </c>
      <c r="S70" s="134"/>
      <c r="T70" s="112"/>
      <c r="U70" s="112"/>
      <c r="V70" s="134"/>
      <c r="W70" s="112"/>
      <c r="X70" s="112"/>
      <c r="Y70" s="112"/>
      <c r="Z70" s="112"/>
    </row>
    <row r="71" spans="1:26" s="103" customFormat="1" x14ac:dyDescent="0.3">
      <c r="A71" s="128" t="s">
        <v>270</v>
      </c>
      <c r="B71" s="140" t="s">
        <v>162</v>
      </c>
      <c r="C71" s="112" t="s">
        <v>163</v>
      </c>
      <c r="D71" s="112" t="s">
        <v>62</v>
      </c>
      <c r="E71" s="112"/>
      <c r="F71" s="149">
        <v>29.52</v>
      </c>
      <c r="G71" s="132"/>
      <c r="H71" s="132"/>
      <c r="I71" s="132"/>
      <c r="J71" s="133"/>
      <c r="K71" s="133"/>
      <c r="L71" s="133"/>
      <c r="M71" s="133"/>
      <c r="N71" s="133"/>
      <c r="O71" s="134"/>
      <c r="P71" s="134"/>
      <c r="Q71" s="134"/>
      <c r="R71" s="134">
        <v>29.52</v>
      </c>
      <c r="S71" s="134"/>
      <c r="T71" s="112"/>
      <c r="U71" s="112"/>
      <c r="V71" s="134"/>
      <c r="W71" s="112"/>
      <c r="X71" s="112"/>
      <c r="Y71" s="112"/>
      <c r="Z71" s="112"/>
    </row>
    <row r="72" spans="1:26" s="103" customFormat="1" x14ac:dyDescent="0.3">
      <c r="A72" s="128" t="s">
        <v>271</v>
      </c>
      <c r="B72" s="140">
        <v>2234</v>
      </c>
      <c r="C72" s="112" t="s">
        <v>272</v>
      </c>
      <c r="D72" s="112" t="s">
        <v>273</v>
      </c>
      <c r="E72" s="112"/>
      <c r="F72" s="149">
        <v>20</v>
      </c>
      <c r="G72" s="132"/>
      <c r="H72" s="132"/>
      <c r="I72" s="132"/>
      <c r="J72" s="133"/>
      <c r="K72" s="133"/>
      <c r="L72" s="133"/>
      <c r="M72" s="133"/>
      <c r="N72" s="133"/>
      <c r="O72" s="134"/>
      <c r="P72" s="134"/>
      <c r="Q72" s="134"/>
      <c r="R72" s="134"/>
      <c r="S72" s="134"/>
      <c r="T72" s="112"/>
      <c r="U72" s="112"/>
      <c r="V72" s="134"/>
      <c r="W72" s="112"/>
      <c r="X72" s="112"/>
      <c r="Y72" s="112"/>
      <c r="Z72" s="112">
        <v>20</v>
      </c>
    </row>
    <row r="73" spans="1:26" s="103" customFormat="1" x14ac:dyDescent="0.3">
      <c r="A73" s="128" t="s">
        <v>274</v>
      </c>
      <c r="B73" s="140">
        <v>2228</v>
      </c>
      <c r="C73" s="112" t="s">
        <v>172</v>
      </c>
      <c r="D73" s="112" t="s">
        <v>173</v>
      </c>
      <c r="E73" s="112"/>
      <c r="F73" s="149">
        <v>108.33</v>
      </c>
      <c r="G73" s="132"/>
      <c r="H73" s="132"/>
      <c r="I73" s="132"/>
      <c r="J73" s="133"/>
      <c r="K73" s="133"/>
      <c r="L73" s="133"/>
      <c r="M73" s="133"/>
      <c r="N73" s="133"/>
      <c r="O73" s="134"/>
      <c r="P73" s="134"/>
      <c r="Q73" s="134"/>
      <c r="R73" s="134"/>
      <c r="S73" s="134"/>
      <c r="T73" s="112"/>
      <c r="U73" s="112">
        <v>108.33</v>
      </c>
      <c r="V73" s="134"/>
      <c r="W73" s="112"/>
      <c r="X73" s="112"/>
      <c r="Y73" s="112"/>
      <c r="Z73" s="112"/>
    </row>
    <row r="74" spans="1:26" s="103" customFormat="1" x14ac:dyDescent="0.3">
      <c r="A74" s="128" t="s">
        <v>274</v>
      </c>
      <c r="B74" s="140">
        <v>2236</v>
      </c>
      <c r="C74" s="112" t="s">
        <v>172</v>
      </c>
      <c r="D74" s="112" t="s">
        <v>173</v>
      </c>
      <c r="E74" s="112"/>
      <c r="F74" s="149">
        <v>108.33</v>
      </c>
      <c r="G74" s="132"/>
      <c r="H74" s="132"/>
      <c r="I74" s="132"/>
      <c r="J74" s="133"/>
      <c r="K74" s="133"/>
      <c r="L74" s="133"/>
      <c r="M74" s="133"/>
      <c r="N74" s="133"/>
      <c r="O74" s="134"/>
      <c r="P74" s="134"/>
      <c r="Q74" s="134"/>
      <c r="R74" s="134"/>
      <c r="S74" s="134"/>
      <c r="T74" s="112"/>
      <c r="U74" s="112">
        <v>108.33</v>
      </c>
      <c r="V74" s="134"/>
      <c r="W74" s="112"/>
      <c r="X74" s="112"/>
      <c r="Y74" s="112"/>
      <c r="Z74" s="112"/>
    </row>
    <row r="75" spans="1:26" s="103" customFormat="1" x14ac:dyDescent="0.3">
      <c r="A75" s="128" t="s">
        <v>274</v>
      </c>
      <c r="B75" s="140" t="s">
        <v>162</v>
      </c>
      <c r="C75" s="112" t="s">
        <v>192</v>
      </c>
      <c r="D75" s="112" t="s">
        <v>61</v>
      </c>
      <c r="E75" s="112"/>
      <c r="F75" s="149">
        <v>61.06</v>
      </c>
      <c r="G75" s="132"/>
      <c r="H75" s="132"/>
      <c r="I75" s="132"/>
      <c r="J75" s="133"/>
      <c r="K75" s="133"/>
      <c r="L75" s="133"/>
      <c r="M75" s="133"/>
      <c r="N75" s="133"/>
      <c r="O75" s="134"/>
      <c r="P75" s="134"/>
      <c r="Q75" s="134"/>
      <c r="R75" s="134"/>
      <c r="S75" s="134"/>
      <c r="T75" s="112"/>
      <c r="U75" s="112"/>
      <c r="V75" s="134"/>
      <c r="W75" s="112"/>
      <c r="X75" s="112">
        <v>61.06</v>
      </c>
      <c r="Y75" s="112"/>
      <c r="Z75" s="112"/>
    </row>
    <row r="76" spans="1:26" s="103" customFormat="1" x14ac:dyDescent="0.3">
      <c r="A76" s="128" t="s">
        <v>275</v>
      </c>
      <c r="B76" s="140">
        <v>2237</v>
      </c>
      <c r="C76" s="112" t="s">
        <v>206</v>
      </c>
      <c r="D76" s="112" t="s">
        <v>207</v>
      </c>
      <c r="E76" s="112"/>
      <c r="F76" s="149">
        <v>187.45</v>
      </c>
      <c r="G76" s="132"/>
      <c r="H76" s="132"/>
      <c r="I76" s="132"/>
      <c r="J76" s="133"/>
      <c r="K76" s="133"/>
      <c r="L76" s="133"/>
      <c r="M76" s="133"/>
      <c r="N76" s="133"/>
      <c r="O76" s="134"/>
      <c r="P76" s="134"/>
      <c r="Q76" s="134"/>
      <c r="R76" s="134"/>
      <c r="S76" s="134"/>
      <c r="T76" s="112"/>
      <c r="U76" s="112"/>
      <c r="V76" s="134">
        <v>187.45</v>
      </c>
      <c r="W76" s="112"/>
      <c r="X76" s="112"/>
      <c r="Y76" s="112"/>
      <c r="Z76" s="112"/>
    </row>
    <row r="77" spans="1:26" s="103" customFormat="1" x14ac:dyDescent="0.3">
      <c r="A77" s="128" t="s">
        <v>276</v>
      </c>
      <c r="B77" s="140" t="s">
        <v>174</v>
      </c>
      <c r="C77" s="112" t="s">
        <v>175</v>
      </c>
      <c r="D77" s="112" t="s">
        <v>277</v>
      </c>
      <c r="E77" s="112"/>
      <c r="F77" s="149">
        <v>759.84</v>
      </c>
      <c r="G77" s="132">
        <v>759.84</v>
      </c>
      <c r="H77" s="132"/>
      <c r="I77" s="132"/>
      <c r="J77" s="133"/>
      <c r="K77" s="133"/>
      <c r="L77" s="133"/>
      <c r="M77" s="133"/>
      <c r="N77" s="133"/>
      <c r="O77" s="134"/>
      <c r="P77" s="134"/>
      <c r="Q77" s="134"/>
      <c r="R77" s="134"/>
      <c r="S77" s="134"/>
      <c r="T77" s="112"/>
      <c r="U77" s="112"/>
      <c r="V77" s="134"/>
      <c r="W77" s="112"/>
      <c r="X77" s="112"/>
      <c r="Y77" s="112"/>
      <c r="Z77" s="112"/>
    </row>
    <row r="78" spans="1:26" s="103" customFormat="1" x14ac:dyDescent="0.3">
      <c r="A78" s="128" t="s">
        <v>278</v>
      </c>
      <c r="B78" s="140">
        <v>2239</v>
      </c>
      <c r="C78" s="112" t="s">
        <v>279</v>
      </c>
      <c r="D78" s="112" t="s">
        <v>203</v>
      </c>
      <c r="E78" s="112"/>
      <c r="F78" s="149">
        <v>240</v>
      </c>
      <c r="G78" s="132"/>
      <c r="H78" s="132"/>
      <c r="I78" s="132"/>
      <c r="J78" s="133"/>
      <c r="K78" s="133"/>
      <c r="L78" s="133"/>
      <c r="M78" s="133">
        <v>240</v>
      </c>
      <c r="N78" s="133"/>
      <c r="O78" s="134"/>
      <c r="P78" s="134"/>
      <c r="Q78" s="134"/>
      <c r="R78" s="134"/>
      <c r="S78" s="134"/>
      <c r="T78" s="112"/>
      <c r="U78" s="112"/>
      <c r="V78" s="134"/>
      <c r="W78" s="112"/>
      <c r="X78" s="112"/>
      <c r="Y78" s="112"/>
      <c r="Z78" s="112"/>
    </row>
    <row r="79" spans="1:26" s="103" customFormat="1" x14ac:dyDescent="0.3">
      <c r="A79" s="128" t="s">
        <v>280</v>
      </c>
      <c r="B79" s="140">
        <v>2238</v>
      </c>
      <c r="C79" s="112" t="s">
        <v>281</v>
      </c>
      <c r="D79" s="112" t="s">
        <v>282</v>
      </c>
      <c r="E79" s="112"/>
      <c r="F79" s="149">
        <v>151.19999999999999</v>
      </c>
      <c r="G79" s="132"/>
      <c r="H79" s="132"/>
      <c r="I79" s="132"/>
      <c r="J79" s="133"/>
      <c r="K79" s="133"/>
      <c r="L79" s="133"/>
      <c r="M79" s="133"/>
      <c r="N79" s="133">
        <v>151.19999999999999</v>
      </c>
      <c r="O79" s="134"/>
      <c r="P79" s="134"/>
      <c r="Q79" s="134"/>
      <c r="R79" s="134"/>
      <c r="S79" s="134"/>
      <c r="T79" s="112"/>
      <c r="U79" s="112"/>
      <c r="V79" s="134"/>
      <c r="W79" s="112"/>
      <c r="X79" s="112"/>
      <c r="Y79" s="112"/>
      <c r="Z79" s="112"/>
    </row>
    <row r="80" spans="1:26" s="103" customFormat="1" x14ac:dyDescent="0.3">
      <c r="A80" s="128" t="s">
        <v>283</v>
      </c>
      <c r="B80" s="140" t="s">
        <v>162</v>
      </c>
      <c r="C80" s="112" t="s">
        <v>163</v>
      </c>
      <c r="D80" s="112" t="s">
        <v>160</v>
      </c>
      <c r="E80" s="112"/>
      <c r="F80" s="149">
        <v>80.09</v>
      </c>
      <c r="G80" s="132"/>
      <c r="H80" s="132"/>
      <c r="I80" s="132"/>
      <c r="J80" s="133"/>
      <c r="K80" s="133"/>
      <c r="L80" s="133"/>
      <c r="M80" s="133"/>
      <c r="N80" s="133"/>
      <c r="O80" s="134"/>
      <c r="P80" s="134"/>
      <c r="Q80" s="134"/>
      <c r="R80" s="134">
        <v>80.09</v>
      </c>
      <c r="S80" s="134"/>
      <c r="T80" s="112"/>
      <c r="U80" s="112"/>
      <c r="V80" s="134"/>
      <c r="W80" s="112"/>
      <c r="X80" s="112"/>
      <c r="Y80" s="112"/>
      <c r="Z80" s="112"/>
    </row>
    <row r="81" spans="1:26" s="103" customFormat="1" x14ac:dyDescent="0.3">
      <c r="A81" s="128" t="s">
        <v>283</v>
      </c>
      <c r="B81" s="140" t="s">
        <v>162</v>
      </c>
      <c r="C81" s="112" t="s">
        <v>163</v>
      </c>
      <c r="D81" s="112" t="s">
        <v>62</v>
      </c>
      <c r="E81" s="112"/>
      <c r="F81" s="149">
        <v>29.52</v>
      </c>
      <c r="G81" s="132"/>
      <c r="H81" s="132"/>
      <c r="I81" s="132"/>
      <c r="J81" s="133"/>
      <c r="K81" s="133"/>
      <c r="L81" s="133"/>
      <c r="M81" s="133"/>
      <c r="N81" s="133"/>
      <c r="O81" s="134"/>
      <c r="P81" s="134"/>
      <c r="Q81" s="134"/>
      <c r="R81" s="134">
        <v>29.52</v>
      </c>
      <c r="S81" s="134"/>
      <c r="T81" s="112"/>
      <c r="U81" s="112"/>
      <c r="V81" s="134"/>
      <c r="W81" s="112"/>
      <c r="X81" s="112"/>
      <c r="Y81" s="112"/>
      <c r="Z81" s="112"/>
    </row>
    <row r="82" spans="1:26" s="103" customFormat="1" x14ac:dyDescent="0.3">
      <c r="A82" s="128" t="s">
        <v>284</v>
      </c>
      <c r="B82" s="140" t="s">
        <v>162</v>
      </c>
      <c r="C82" s="112" t="s">
        <v>192</v>
      </c>
      <c r="D82" s="112" t="s">
        <v>61</v>
      </c>
      <c r="E82" s="112"/>
      <c r="F82" s="149">
        <v>68.290000000000006</v>
      </c>
      <c r="G82" s="132"/>
      <c r="H82" s="132"/>
      <c r="I82" s="132"/>
      <c r="J82" s="133"/>
      <c r="K82" s="133"/>
      <c r="L82" s="133"/>
      <c r="M82" s="133"/>
      <c r="N82" s="133"/>
      <c r="O82" s="134"/>
      <c r="P82" s="134"/>
      <c r="Q82" s="134"/>
      <c r="R82" s="134"/>
      <c r="S82" s="134"/>
      <c r="T82" s="112"/>
      <c r="U82" s="112"/>
      <c r="V82" s="134"/>
      <c r="W82" s="112"/>
      <c r="X82" s="112">
        <v>68.290000000000006</v>
      </c>
      <c r="Y82" s="112"/>
      <c r="Z82" s="112"/>
    </row>
    <row r="83" spans="1:26" s="103" customFormat="1" x14ac:dyDescent="0.3">
      <c r="A83" s="128" t="s">
        <v>285</v>
      </c>
      <c r="B83" s="140" t="s">
        <v>174</v>
      </c>
      <c r="C83" s="112" t="s">
        <v>175</v>
      </c>
      <c r="D83" s="112" t="s">
        <v>286</v>
      </c>
      <c r="E83" s="112"/>
      <c r="F83" s="149">
        <v>759.84</v>
      </c>
      <c r="G83" s="132">
        <v>759.84</v>
      </c>
      <c r="H83" s="132"/>
      <c r="I83" s="132"/>
      <c r="J83" s="133"/>
      <c r="K83" s="133"/>
      <c r="L83" s="133"/>
      <c r="M83" s="133"/>
      <c r="N83" s="133"/>
      <c r="O83" s="134"/>
      <c r="P83" s="134"/>
      <c r="Q83" s="134"/>
      <c r="R83" s="134"/>
      <c r="S83" s="134"/>
      <c r="T83" s="112"/>
      <c r="U83" s="112"/>
      <c r="V83" s="134"/>
      <c r="W83" s="112"/>
      <c r="X83" s="112"/>
      <c r="Y83" s="112"/>
      <c r="Z83" s="112"/>
    </row>
    <row r="84" spans="1:26" s="103" customFormat="1" x14ac:dyDescent="0.3">
      <c r="A84" s="128" t="s">
        <v>287</v>
      </c>
      <c r="B84" s="140">
        <v>2241</v>
      </c>
      <c r="C84" s="112" t="s">
        <v>288</v>
      </c>
      <c r="D84" s="112" t="s">
        <v>289</v>
      </c>
      <c r="E84" s="112">
        <v>55</v>
      </c>
      <c r="F84" s="149">
        <v>330</v>
      </c>
      <c r="G84" s="132"/>
      <c r="H84" s="132"/>
      <c r="I84" s="132"/>
      <c r="J84" s="133"/>
      <c r="K84" s="133"/>
      <c r="L84" s="133"/>
      <c r="M84" s="133">
        <v>330</v>
      </c>
      <c r="N84" s="133"/>
      <c r="O84" s="134"/>
      <c r="P84" s="134"/>
      <c r="Q84" s="134"/>
      <c r="R84" s="134"/>
      <c r="S84" s="134"/>
      <c r="T84" s="112"/>
      <c r="U84" s="112"/>
      <c r="V84" s="134"/>
      <c r="W84" s="112"/>
      <c r="X84" s="112"/>
      <c r="Y84" s="112"/>
      <c r="Z84" s="112"/>
    </row>
    <row r="85" spans="1:26" s="103" customFormat="1" x14ac:dyDescent="0.3">
      <c r="A85" s="128" t="s">
        <v>290</v>
      </c>
      <c r="B85" s="140" t="s">
        <v>162</v>
      </c>
      <c r="C85" s="112" t="s">
        <v>163</v>
      </c>
      <c r="D85" s="112" t="s">
        <v>160</v>
      </c>
      <c r="E85" s="112"/>
      <c r="F85" s="149">
        <v>80.09</v>
      </c>
      <c r="G85" s="132"/>
      <c r="H85" s="132"/>
      <c r="I85" s="132"/>
      <c r="J85" s="133"/>
      <c r="K85" s="133"/>
      <c r="L85" s="133"/>
      <c r="M85" s="133"/>
      <c r="N85" s="133"/>
      <c r="O85" s="134"/>
      <c r="P85" s="134"/>
      <c r="Q85" s="134"/>
      <c r="R85" s="134">
        <v>80.09</v>
      </c>
      <c r="S85" s="134"/>
      <c r="T85" s="112"/>
      <c r="U85" s="112"/>
      <c r="V85" s="134"/>
      <c r="W85" s="112"/>
      <c r="X85" s="112"/>
      <c r="Y85" s="112"/>
      <c r="Z85" s="112"/>
    </row>
    <row r="86" spans="1:26" s="103" customFormat="1" x14ac:dyDescent="0.3">
      <c r="A86" s="128" t="s">
        <v>290</v>
      </c>
      <c r="B86" s="140" t="s">
        <v>162</v>
      </c>
      <c r="C86" s="112" t="s">
        <v>163</v>
      </c>
      <c r="D86" s="112" t="s">
        <v>62</v>
      </c>
      <c r="E86" s="112"/>
      <c r="F86" s="149">
        <v>29.53</v>
      </c>
      <c r="G86" s="132"/>
      <c r="H86" s="132"/>
      <c r="I86" s="132"/>
      <c r="J86" s="133"/>
      <c r="K86" s="133"/>
      <c r="L86" s="133"/>
      <c r="M86" s="133"/>
      <c r="N86" s="133"/>
      <c r="O86" s="134"/>
      <c r="P86" s="134"/>
      <c r="Q86" s="134"/>
      <c r="R86" s="134">
        <v>29.53</v>
      </c>
      <c r="S86" s="134"/>
      <c r="T86" s="112"/>
      <c r="U86" s="112"/>
      <c r="V86" s="134"/>
      <c r="W86" s="112"/>
      <c r="X86" s="112"/>
      <c r="Y86" s="112"/>
      <c r="Z86" s="112"/>
    </row>
    <row r="87" spans="1:26" s="103" customFormat="1" x14ac:dyDescent="0.3">
      <c r="A87" s="128" t="s">
        <v>291</v>
      </c>
      <c r="B87" s="140" t="s">
        <v>162</v>
      </c>
      <c r="C87" s="112" t="s">
        <v>192</v>
      </c>
      <c r="D87" s="112" t="s">
        <v>61</v>
      </c>
      <c r="E87" s="112"/>
      <c r="F87" s="149">
        <v>69.14</v>
      </c>
      <c r="G87" s="132"/>
      <c r="H87" s="132"/>
      <c r="I87" s="132"/>
      <c r="J87" s="133"/>
      <c r="K87" s="133"/>
      <c r="L87" s="133"/>
      <c r="M87" s="133"/>
      <c r="N87" s="133"/>
      <c r="O87" s="134"/>
      <c r="P87" s="134"/>
      <c r="Q87" s="134"/>
      <c r="R87" s="134"/>
      <c r="S87" s="134"/>
      <c r="T87" s="112"/>
      <c r="U87" s="112"/>
      <c r="V87" s="134"/>
      <c r="W87" s="112"/>
      <c r="X87" s="112">
        <v>69.14</v>
      </c>
      <c r="Y87" s="112"/>
      <c r="Z87" s="112"/>
    </row>
    <row r="88" spans="1:26" s="103" customFormat="1" x14ac:dyDescent="0.3">
      <c r="A88" s="128" t="s">
        <v>292</v>
      </c>
      <c r="B88" s="140">
        <v>2245</v>
      </c>
      <c r="C88" s="112" t="s">
        <v>210</v>
      </c>
      <c r="D88" s="112" t="s">
        <v>293</v>
      </c>
      <c r="E88" s="112"/>
      <c r="F88" s="149">
        <v>93.5</v>
      </c>
      <c r="G88" s="132"/>
      <c r="H88" s="132"/>
      <c r="I88" s="132"/>
      <c r="J88" s="133"/>
      <c r="K88" s="133"/>
      <c r="L88" s="133"/>
      <c r="M88" s="133"/>
      <c r="N88" s="133"/>
      <c r="O88" s="134"/>
      <c r="P88" s="134"/>
      <c r="Q88" s="134">
        <v>93.5</v>
      </c>
      <c r="R88" s="134"/>
      <c r="S88" s="134"/>
      <c r="T88" s="112"/>
      <c r="U88" s="112"/>
      <c r="V88" s="134"/>
      <c r="W88" s="112"/>
      <c r="X88" s="112"/>
      <c r="Y88" s="112"/>
      <c r="Z88" s="112"/>
    </row>
    <row r="89" spans="1:26" s="103" customFormat="1" x14ac:dyDescent="0.3">
      <c r="A89" s="128" t="s">
        <v>292</v>
      </c>
      <c r="B89" s="140">
        <v>2246</v>
      </c>
      <c r="C89" s="112" t="s">
        <v>210</v>
      </c>
      <c r="D89" s="112" t="s">
        <v>294</v>
      </c>
      <c r="E89" s="112"/>
      <c r="F89" s="149">
        <v>45.44</v>
      </c>
      <c r="G89" s="132"/>
      <c r="H89" s="132"/>
      <c r="I89" s="132"/>
      <c r="J89" s="133"/>
      <c r="K89" s="133"/>
      <c r="L89" s="133"/>
      <c r="M89" s="133"/>
      <c r="N89" s="133"/>
      <c r="O89" s="134"/>
      <c r="P89" s="134"/>
      <c r="Q89" s="134">
        <v>20</v>
      </c>
      <c r="R89" s="134"/>
      <c r="S89" s="134"/>
      <c r="T89" s="112"/>
      <c r="U89" s="112"/>
      <c r="V89" s="134">
        <v>25.44</v>
      </c>
      <c r="W89" s="112"/>
      <c r="X89" s="112"/>
      <c r="Y89" s="112"/>
      <c r="Z89" s="112"/>
    </row>
    <row r="90" spans="1:26" s="103" customFormat="1" x14ac:dyDescent="0.3">
      <c r="A90" s="128" t="s">
        <v>295</v>
      </c>
      <c r="B90" s="140" t="s">
        <v>174</v>
      </c>
      <c r="C90" s="112" t="s">
        <v>175</v>
      </c>
      <c r="D90" s="112" t="s">
        <v>296</v>
      </c>
      <c r="E90" s="112"/>
      <c r="F90" s="149">
        <v>759.84</v>
      </c>
      <c r="G90" s="132">
        <v>759.84</v>
      </c>
      <c r="H90" s="132"/>
      <c r="I90" s="132"/>
      <c r="J90" s="133"/>
      <c r="K90" s="133"/>
      <c r="L90" s="133"/>
      <c r="M90" s="133"/>
      <c r="N90" s="133"/>
      <c r="O90" s="134"/>
      <c r="P90" s="134"/>
      <c r="Q90" s="134"/>
      <c r="R90" s="134"/>
      <c r="S90" s="134"/>
      <c r="T90" s="112"/>
      <c r="U90" s="112"/>
      <c r="V90" s="134"/>
      <c r="W90" s="112"/>
      <c r="X90" s="112"/>
      <c r="Y90" s="112"/>
      <c r="Z90" s="112"/>
    </row>
    <row r="91" spans="1:26" s="103" customFormat="1" x14ac:dyDescent="0.3">
      <c r="A91" s="128" t="s">
        <v>297</v>
      </c>
      <c r="B91" s="140">
        <v>2240</v>
      </c>
      <c r="C91" s="112" t="s">
        <v>165</v>
      </c>
      <c r="D91" s="112" t="s">
        <v>166</v>
      </c>
      <c r="E91" s="112"/>
      <c r="F91" s="149">
        <v>15</v>
      </c>
      <c r="G91" s="132"/>
      <c r="H91" s="132"/>
      <c r="I91" s="132"/>
      <c r="J91" s="133"/>
      <c r="K91" s="133"/>
      <c r="L91" s="133"/>
      <c r="M91" s="133">
        <v>15</v>
      </c>
      <c r="N91" s="133"/>
      <c r="O91" s="134"/>
      <c r="P91" s="134"/>
      <c r="Q91" s="134"/>
      <c r="R91" s="134"/>
      <c r="S91" s="134"/>
      <c r="T91" s="112"/>
      <c r="U91" s="112"/>
      <c r="V91" s="134"/>
      <c r="W91" s="112"/>
      <c r="X91" s="112"/>
      <c r="Y91" s="112"/>
      <c r="Z91" s="112"/>
    </row>
    <row r="92" spans="1:26" s="103" customFormat="1" x14ac:dyDescent="0.3">
      <c r="A92" s="128" t="s">
        <v>297</v>
      </c>
      <c r="B92" s="140">
        <v>2244</v>
      </c>
      <c r="C92" s="112" t="s">
        <v>165</v>
      </c>
      <c r="D92" s="112" t="s">
        <v>166</v>
      </c>
      <c r="E92" s="112"/>
      <c r="F92" s="149">
        <v>25</v>
      </c>
      <c r="G92" s="132"/>
      <c r="H92" s="132"/>
      <c r="I92" s="132"/>
      <c r="J92" s="133"/>
      <c r="K92" s="133"/>
      <c r="L92" s="133"/>
      <c r="M92" s="133">
        <v>25</v>
      </c>
      <c r="N92" s="133"/>
      <c r="O92" s="134"/>
      <c r="P92" s="134"/>
      <c r="Q92" s="134"/>
      <c r="R92" s="134"/>
      <c r="S92" s="134"/>
      <c r="T92" s="112"/>
      <c r="U92" s="112"/>
      <c r="V92" s="134"/>
      <c r="W92" s="112"/>
      <c r="X92" s="112"/>
      <c r="Y92" s="112"/>
      <c r="Z92" s="112"/>
    </row>
    <row r="93" spans="1:26" s="103" customFormat="1" x14ac:dyDescent="0.3">
      <c r="A93" s="128" t="s">
        <v>298</v>
      </c>
      <c r="B93" s="140">
        <v>2243</v>
      </c>
      <c r="C93" s="112" t="s">
        <v>299</v>
      </c>
      <c r="D93" s="112" t="s">
        <v>300</v>
      </c>
      <c r="E93" s="112"/>
      <c r="F93" s="149">
        <v>40</v>
      </c>
      <c r="G93" s="132"/>
      <c r="H93" s="132"/>
      <c r="I93" s="132"/>
      <c r="J93" s="133"/>
      <c r="K93" s="133"/>
      <c r="L93" s="133"/>
      <c r="M93" s="133"/>
      <c r="N93" s="133">
        <v>40</v>
      </c>
      <c r="O93" s="134"/>
      <c r="P93" s="134"/>
      <c r="Q93" s="134"/>
      <c r="R93" s="134"/>
      <c r="S93" s="134"/>
      <c r="T93" s="112"/>
      <c r="U93" s="112"/>
      <c r="V93" s="134"/>
      <c r="W93" s="112"/>
      <c r="X93" s="112"/>
      <c r="Y93" s="112"/>
      <c r="Z93" s="112"/>
    </row>
    <row r="94" spans="1:26" s="103" customFormat="1" x14ac:dyDescent="0.3">
      <c r="A94" s="128" t="s">
        <v>298</v>
      </c>
      <c r="B94" s="140">
        <v>2242</v>
      </c>
      <c r="C94" s="112" t="s">
        <v>172</v>
      </c>
      <c r="D94" s="112" t="s">
        <v>173</v>
      </c>
      <c r="E94" s="112"/>
      <c r="F94" s="149">
        <v>108.33</v>
      </c>
      <c r="G94" s="132"/>
      <c r="H94" s="132"/>
      <c r="I94" s="132"/>
      <c r="J94" s="133"/>
      <c r="K94" s="133"/>
      <c r="L94" s="133"/>
      <c r="M94" s="133"/>
      <c r="N94" s="133"/>
      <c r="O94" s="134"/>
      <c r="P94" s="134"/>
      <c r="Q94" s="134"/>
      <c r="R94" s="134"/>
      <c r="S94" s="134"/>
      <c r="T94" s="112"/>
      <c r="U94" s="112">
        <v>108.33</v>
      </c>
      <c r="V94" s="134"/>
      <c r="W94" s="112"/>
      <c r="X94" s="112"/>
      <c r="Y94" s="112"/>
      <c r="Z94" s="112"/>
    </row>
    <row r="95" spans="1:26" s="103" customFormat="1" x14ac:dyDescent="0.3">
      <c r="A95" s="128" t="s">
        <v>301</v>
      </c>
      <c r="B95" s="140">
        <v>2252</v>
      </c>
      <c r="C95" s="112" t="s">
        <v>175</v>
      </c>
      <c r="D95" s="112" t="s">
        <v>302</v>
      </c>
      <c r="E95" s="112"/>
      <c r="F95" s="149">
        <v>342.06</v>
      </c>
      <c r="G95" s="132"/>
      <c r="H95" s="132"/>
      <c r="I95" s="132"/>
      <c r="J95" s="133">
        <v>342.06</v>
      </c>
      <c r="K95" s="133"/>
      <c r="L95" s="133"/>
      <c r="M95" s="133"/>
      <c r="N95" s="133"/>
      <c r="O95" s="134"/>
      <c r="P95" s="134"/>
      <c r="Q95" s="134"/>
      <c r="R95" s="134"/>
      <c r="S95" s="134"/>
      <c r="T95" s="112"/>
      <c r="U95" s="112"/>
      <c r="V95" s="134"/>
      <c r="W95" s="112"/>
      <c r="X95" s="112"/>
      <c r="Y95" s="112"/>
      <c r="Z95" s="112"/>
    </row>
    <row r="96" spans="1:26" s="103" customFormat="1" x14ac:dyDescent="0.3">
      <c r="A96" s="128" t="s">
        <v>301</v>
      </c>
      <c r="B96" s="140">
        <v>2253</v>
      </c>
      <c r="C96" s="112" t="s">
        <v>175</v>
      </c>
      <c r="D96" s="112" t="s">
        <v>303</v>
      </c>
      <c r="E96" s="112"/>
      <c r="F96" s="149">
        <v>62.94</v>
      </c>
      <c r="G96" s="132"/>
      <c r="H96" s="132"/>
      <c r="I96" s="132"/>
      <c r="J96" s="133">
        <v>8.58</v>
      </c>
      <c r="K96" s="133">
        <v>54.36</v>
      </c>
      <c r="L96" s="133"/>
      <c r="M96" s="133"/>
      <c r="N96" s="133"/>
      <c r="O96" s="134"/>
      <c r="P96" s="134"/>
      <c r="Q96" s="134"/>
      <c r="R96" s="134"/>
      <c r="S96" s="134"/>
      <c r="T96" s="112"/>
      <c r="U96" s="112"/>
      <c r="V96" s="134"/>
      <c r="W96" s="112"/>
      <c r="X96" s="112"/>
      <c r="Y96" s="112"/>
      <c r="Z96" s="112"/>
    </row>
    <row r="97" spans="1:27" s="103" customFormat="1" x14ac:dyDescent="0.3">
      <c r="A97" s="128" t="s">
        <v>304</v>
      </c>
      <c r="B97" s="140" t="s">
        <v>162</v>
      </c>
      <c r="C97" s="112" t="s">
        <v>192</v>
      </c>
      <c r="D97" s="112" t="s">
        <v>61</v>
      </c>
      <c r="E97" s="112"/>
      <c r="F97" s="149">
        <v>72.3</v>
      </c>
      <c r="G97" s="132"/>
      <c r="H97" s="132"/>
      <c r="I97" s="132"/>
      <c r="J97" s="133"/>
      <c r="K97" s="133"/>
      <c r="L97" s="133"/>
      <c r="M97" s="133"/>
      <c r="N97" s="133"/>
      <c r="O97" s="134"/>
      <c r="P97" s="134"/>
      <c r="Q97" s="134"/>
      <c r="R97" s="134"/>
      <c r="S97" s="134"/>
      <c r="T97" s="112"/>
      <c r="U97" s="112"/>
      <c r="V97" s="134"/>
      <c r="W97" s="112"/>
      <c r="X97" s="112">
        <v>72.3</v>
      </c>
      <c r="Y97" s="112"/>
      <c r="Z97" s="112"/>
    </row>
    <row r="98" spans="1:27" s="103" customFormat="1" x14ac:dyDescent="0.3">
      <c r="A98" s="128" t="s">
        <v>305</v>
      </c>
      <c r="B98" s="140" t="s">
        <v>174</v>
      </c>
      <c r="C98" s="112" t="s">
        <v>175</v>
      </c>
      <c r="D98" s="112" t="s">
        <v>306</v>
      </c>
      <c r="E98" s="112"/>
      <c r="F98" s="149">
        <v>759.84</v>
      </c>
      <c r="G98" s="132">
        <v>759.84</v>
      </c>
      <c r="H98" s="132"/>
      <c r="I98" s="132"/>
      <c r="J98" s="133"/>
      <c r="K98" s="133"/>
      <c r="L98" s="133"/>
      <c r="M98" s="133"/>
      <c r="N98" s="133"/>
      <c r="O98" s="134"/>
      <c r="P98" s="134"/>
      <c r="Q98" s="134"/>
      <c r="R98" s="134"/>
      <c r="S98" s="134"/>
      <c r="T98" s="112"/>
      <c r="U98" s="112"/>
      <c r="V98" s="134"/>
      <c r="W98" s="112"/>
      <c r="X98" s="112"/>
      <c r="Y98" s="112"/>
      <c r="Z98" s="112"/>
    </row>
    <row r="99" spans="1:27" s="103" customFormat="1" ht="15.6" customHeight="1" x14ac:dyDescent="0.3">
      <c r="A99" s="128" t="s">
        <v>307</v>
      </c>
      <c r="B99" s="140">
        <v>2256</v>
      </c>
      <c r="C99" s="112" t="s">
        <v>208</v>
      </c>
      <c r="D99" s="112" t="s">
        <v>209</v>
      </c>
      <c r="E99" s="112"/>
      <c r="F99" s="149">
        <v>655.5</v>
      </c>
      <c r="G99" s="132"/>
      <c r="H99" s="132"/>
      <c r="I99" s="132"/>
      <c r="J99" s="133"/>
      <c r="K99" s="133"/>
      <c r="L99" s="133"/>
      <c r="M99" s="133"/>
      <c r="N99" s="133"/>
      <c r="O99" s="134"/>
      <c r="P99" s="134"/>
      <c r="Q99" s="134"/>
      <c r="R99" s="134"/>
      <c r="S99" s="134"/>
      <c r="T99" s="112"/>
      <c r="U99" s="112"/>
      <c r="V99" s="134">
        <v>655.5</v>
      </c>
      <c r="W99" s="112"/>
      <c r="X99" s="112"/>
      <c r="Y99" s="112"/>
      <c r="Z99" s="112"/>
    </row>
    <row r="100" spans="1:27" s="103" customFormat="1" ht="15.6" customHeight="1" x14ac:dyDescent="0.3">
      <c r="A100" s="128" t="s">
        <v>310</v>
      </c>
      <c r="B100" s="140">
        <v>2255</v>
      </c>
      <c r="C100" s="112" t="s">
        <v>172</v>
      </c>
      <c r="D100" s="112" t="s">
        <v>173</v>
      </c>
      <c r="E100" s="112"/>
      <c r="F100" s="149">
        <v>108.33</v>
      </c>
      <c r="G100" s="132"/>
      <c r="H100" s="132"/>
      <c r="I100" s="132"/>
      <c r="J100" s="133"/>
      <c r="K100" s="133"/>
      <c r="L100" s="133"/>
      <c r="M100" s="133"/>
      <c r="N100" s="133"/>
      <c r="O100" s="134"/>
      <c r="P100" s="134"/>
      <c r="Q100" s="134"/>
      <c r="R100" s="134"/>
      <c r="S100" s="134"/>
      <c r="T100" s="112"/>
      <c r="U100" s="112">
        <v>108.33</v>
      </c>
      <c r="V100" s="134"/>
      <c r="W100" s="112"/>
      <c r="X100" s="112"/>
      <c r="Y100" s="112"/>
      <c r="Z100" s="112"/>
    </row>
    <row r="101" spans="1:27" s="103" customFormat="1" ht="15.6" customHeight="1" x14ac:dyDescent="0.3">
      <c r="A101" s="128" t="s">
        <v>311</v>
      </c>
      <c r="B101" s="140">
        <v>2258</v>
      </c>
      <c r="C101" s="112" t="s">
        <v>206</v>
      </c>
      <c r="D101" s="112" t="s">
        <v>312</v>
      </c>
      <c r="E101" s="112"/>
      <c r="F101" s="149">
        <v>187.65</v>
      </c>
      <c r="G101" s="132"/>
      <c r="H101" s="132"/>
      <c r="I101" s="132"/>
      <c r="J101" s="133"/>
      <c r="K101" s="133"/>
      <c r="L101" s="133"/>
      <c r="M101" s="133"/>
      <c r="N101" s="133"/>
      <c r="O101" s="134"/>
      <c r="P101" s="134"/>
      <c r="Q101" s="134"/>
      <c r="R101" s="134"/>
      <c r="S101" s="134"/>
      <c r="T101" s="112"/>
      <c r="U101" s="112"/>
      <c r="V101" s="134">
        <v>187.65</v>
      </c>
      <c r="W101" s="112"/>
      <c r="X101" s="112"/>
      <c r="Y101" s="112"/>
      <c r="Z101" s="112"/>
    </row>
    <row r="102" spans="1:27" s="103" customFormat="1" ht="15.6" customHeight="1" x14ac:dyDescent="0.3">
      <c r="A102" s="128" t="s">
        <v>308</v>
      </c>
      <c r="B102" s="140">
        <v>2261</v>
      </c>
      <c r="C102" s="112" t="s">
        <v>175</v>
      </c>
      <c r="D102" s="112" t="s">
        <v>303</v>
      </c>
      <c r="E102" s="112"/>
      <c r="F102" s="149">
        <v>19.23</v>
      </c>
      <c r="G102" s="132"/>
      <c r="H102" s="132"/>
      <c r="I102" s="132"/>
      <c r="J102" s="133">
        <v>3.3</v>
      </c>
      <c r="K102" s="133">
        <v>15.93</v>
      </c>
      <c r="L102" s="133"/>
      <c r="M102" s="133"/>
      <c r="N102" s="133"/>
      <c r="O102" s="134"/>
      <c r="P102" s="134"/>
      <c r="Q102" s="134"/>
      <c r="R102" s="134"/>
      <c r="S102" s="134"/>
      <c r="T102" s="112"/>
      <c r="U102" s="112"/>
      <c r="V102" s="134"/>
      <c r="W102" s="112"/>
      <c r="X102" s="112"/>
      <c r="Y102" s="112"/>
      <c r="Z102" s="112"/>
    </row>
    <row r="103" spans="1:27" s="103" customFormat="1" ht="15.6" customHeight="1" x14ac:dyDescent="0.3">
      <c r="A103" s="128" t="s">
        <v>308</v>
      </c>
      <c r="B103" s="140">
        <v>2264</v>
      </c>
      <c r="C103" s="112" t="s">
        <v>196</v>
      </c>
      <c r="D103" s="112" t="s">
        <v>313</v>
      </c>
      <c r="E103" s="112"/>
      <c r="F103" s="149">
        <v>70.84</v>
      </c>
      <c r="G103" s="132"/>
      <c r="H103" s="132"/>
      <c r="I103" s="132"/>
      <c r="J103" s="133"/>
      <c r="K103" s="133"/>
      <c r="L103" s="133"/>
      <c r="M103" s="133">
        <v>70.84</v>
      </c>
      <c r="N103" s="133"/>
      <c r="O103" s="134"/>
      <c r="P103" s="134"/>
      <c r="Q103" s="134"/>
      <c r="R103" s="134"/>
      <c r="S103" s="134"/>
      <c r="T103" s="112"/>
      <c r="U103" s="112"/>
      <c r="V103" s="134"/>
      <c r="W103" s="112"/>
      <c r="X103" s="112"/>
      <c r="Y103" s="112"/>
      <c r="Z103" s="112"/>
    </row>
    <row r="104" spans="1:27" s="103" customFormat="1" ht="15.6" customHeight="1" x14ac:dyDescent="0.3">
      <c r="A104" s="128" t="s">
        <v>314</v>
      </c>
      <c r="B104" s="140" t="s">
        <v>162</v>
      </c>
      <c r="C104" s="112" t="s">
        <v>192</v>
      </c>
      <c r="D104" s="112" t="s">
        <v>61</v>
      </c>
      <c r="E104" s="112"/>
      <c r="F104" s="149">
        <v>62.68</v>
      </c>
      <c r="G104" s="132"/>
      <c r="H104" s="132"/>
      <c r="I104" s="132"/>
      <c r="J104" s="133"/>
      <c r="K104" s="133"/>
      <c r="L104" s="133"/>
      <c r="M104" s="133"/>
      <c r="N104" s="133"/>
      <c r="O104" s="134"/>
      <c r="P104" s="134"/>
      <c r="Q104" s="134"/>
      <c r="R104" s="134"/>
      <c r="S104" s="134"/>
      <c r="T104" s="112"/>
      <c r="U104" s="112"/>
      <c r="V104" s="134"/>
      <c r="W104" s="112"/>
      <c r="X104" s="112">
        <v>62.68</v>
      </c>
      <c r="Y104" s="112"/>
      <c r="Z104" s="112"/>
    </row>
    <row r="105" spans="1:27" s="103" customFormat="1" ht="15.6" customHeight="1" x14ac:dyDescent="0.3">
      <c r="A105" s="128" t="s">
        <v>315</v>
      </c>
      <c r="B105" s="140">
        <v>2254</v>
      </c>
      <c r="C105" s="112" t="s">
        <v>165</v>
      </c>
      <c r="D105" s="112" t="s">
        <v>166</v>
      </c>
      <c r="E105" s="112"/>
      <c r="F105" s="149">
        <v>30</v>
      </c>
      <c r="G105" s="132"/>
      <c r="H105" s="132"/>
      <c r="I105" s="132"/>
      <c r="J105" s="133"/>
      <c r="K105" s="133"/>
      <c r="L105" s="133"/>
      <c r="M105" s="133">
        <v>30</v>
      </c>
      <c r="N105" s="133"/>
      <c r="O105" s="134"/>
      <c r="P105" s="134"/>
      <c r="Q105" s="134"/>
      <c r="R105" s="134"/>
      <c r="S105" s="134"/>
      <c r="T105" s="112"/>
      <c r="U105" s="112"/>
      <c r="V105" s="134"/>
      <c r="W105" s="112"/>
      <c r="X105" s="112"/>
      <c r="Y105" s="112"/>
      <c r="Z105" s="112"/>
    </row>
    <row r="106" spans="1:27" s="103" customFormat="1" ht="15.6" customHeight="1" x14ac:dyDescent="0.3">
      <c r="A106" s="128" t="s">
        <v>315</v>
      </c>
      <c r="B106" s="140">
        <v>2257</v>
      </c>
      <c r="C106" s="112" t="s">
        <v>165</v>
      </c>
      <c r="D106" s="112" t="s">
        <v>166</v>
      </c>
      <c r="E106" s="112"/>
      <c r="F106" s="149">
        <v>30</v>
      </c>
      <c r="G106" s="132"/>
      <c r="H106" s="132"/>
      <c r="I106" s="132"/>
      <c r="J106" s="133"/>
      <c r="K106" s="133"/>
      <c r="L106" s="133"/>
      <c r="M106" s="133">
        <v>30</v>
      </c>
      <c r="N106" s="133"/>
      <c r="O106" s="134"/>
      <c r="P106" s="134"/>
      <c r="Q106" s="134"/>
      <c r="R106" s="134"/>
      <c r="S106" s="134"/>
      <c r="T106" s="112"/>
      <c r="U106" s="112"/>
      <c r="V106" s="134"/>
      <c r="W106" s="112"/>
      <c r="X106" s="112"/>
      <c r="Y106" s="112"/>
      <c r="Z106" s="112"/>
    </row>
    <row r="107" spans="1:27" s="103" customFormat="1" ht="15.6" customHeight="1" x14ac:dyDescent="0.3">
      <c r="A107" s="128" t="s">
        <v>315</v>
      </c>
      <c r="B107" s="140" t="s">
        <v>174</v>
      </c>
      <c r="C107" s="112" t="s">
        <v>175</v>
      </c>
      <c r="D107" s="112" t="s">
        <v>316</v>
      </c>
      <c r="E107" s="112"/>
      <c r="F107" s="149">
        <v>759.84</v>
      </c>
      <c r="G107" s="132">
        <v>759.84</v>
      </c>
      <c r="H107" s="132"/>
      <c r="I107" s="132"/>
      <c r="J107" s="133"/>
      <c r="K107" s="133"/>
      <c r="L107" s="133"/>
      <c r="M107" s="133"/>
      <c r="N107" s="133"/>
      <c r="O107" s="134"/>
      <c r="P107" s="134"/>
      <c r="Q107" s="134"/>
      <c r="R107" s="134"/>
      <c r="S107" s="134"/>
      <c r="T107" s="112"/>
      <c r="U107" s="112"/>
      <c r="V107" s="134"/>
      <c r="W107" s="112"/>
      <c r="X107" s="112"/>
      <c r="Y107" s="112"/>
      <c r="Z107" s="112"/>
    </row>
    <row r="108" spans="1:27" s="103" customFormat="1" ht="15.6" customHeight="1" x14ac:dyDescent="0.3">
      <c r="A108" s="128"/>
      <c r="B108" s="140"/>
      <c r="C108" s="112"/>
      <c r="D108" s="112"/>
      <c r="E108" s="112"/>
      <c r="F108" s="149"/>
      <c r="G108" s="132"/>
      <c r="H108" s="132"/>
      <c r="I108" s="132"/>
      <c r="J108" s="133"/>
      <c r="K108" s="133"/>
      <c r="L108" s="133"/>
      <c r="M108" s="133"/>
      <c r="N108" s="133"/>
      <c r="O108" s="134"/>
      <c r="P108" s="134"/>
      <c r="Q108" s="134"/>
      <c r="R108" s="134"/>
      <c r="S108" s="134"/>
      <c r="T108" s="112"/>
      <c r="U108" s="112"/>
      <c r="V108" s="134"/>
      <c r="W108" s="112"/>
      <c r="X108" s="112"/>
      <c r="Y108" s="112"/>
      <c r="Z108" s="112"/>
    </row>
    <row r="109" spans="1:27" s="35" customFormat="1" ht="50.25" customHeight="1" thickBot="1" x14ac:dyDescent="0.35">
      <c r="A109" s="135"/>
      <c r="B109" s="141"/>
      <c r="C109" s="129"/>
      <c r="D109" s="129"/>
      <c r="E109" s="130">
        <f>SUM(E2:E17)</f>
        <v>80</v>
      </c>
      <c r="F109" s="131">
        <f>SUM(F2:F108)</f>
        <v>23252.250000000007</v>
      </c>
      <c r="G109" s="131">
        <f t="shared" ref="G109:Z109" si="0">SUM(G2:G108)</f>
        <v>8969.2800000000007</v>
      </c>
      <c r="H109" s="131">
        <f t="shared" si="0"/>
        <v>54</v>
      </c>
      <c r="I109" s="131">
        <f t="shared" si="0"/>
        <v>312</v>
      </c>
      <c r="J109" s="131">
        <f t="shared" si="0"/>
        <v>694.63</v>
      </c>
      <c r="K109" s="131">
        <f t="shared" si="0"/>
        <v>102.69</v>
      </c>
      <c r="L109" s="131">
        <f t="shared" si="0"/>
        <v>0</v>
      </c>
      <c r="M109" s="131">
        <f t="shared" si="0"/>
        <v>3810.78</v>
      </c>
      <c r="N109" s="131">
        <f t="shared" si="0"/>
        <v>795.7</v>
      </c>
      <c r="O109" s="131">
        <f t="shared" si="0"/>
        <v>839.24</v>
      </c>
      <c r="P109" s="131">
        <f t="shared" si="0"/>
        <v>240</v>
      </c>
      <c r="Q109" s="131">
        <f t="shared" si="0"/>
        <v>614.49</v>
      </c>
      <c r="R109" s="131">
        <f t="shared" si="0"/>
        <v>1096.1100000000001</v>
      </c>
      <c r="S109" s="131">
        <f>SUM(S2:S108)</f>
        <v>1200</v>
      </c>
      <c r="T109" s="131">
        <f t="shared" si="0"/>
        <v>0</v>
      </c>
      <c r="U109" s="131">
        <f t="shared" si="0"/>
        <v>1083.3000000000002</v>
      </c>
      <c r="V109" s="131">
        <f t="shared" si="0"/>
        <v>2471.3300000000004</v>
      </c>
      <c r="W109" s="131">
        <f t="shared" si="0"/>
        <v>0</v>
      </c>
      <c r="X109" s="131">
        <f t="shared" si="0"/>
        <v>655.04999999999995</v>
      </c>
      <c r="Y109" s="131">
        <f t="shared" si="0"/>
        <v>293.64999999999998</v>
      </c>
      <c r="Z109" s="264">
        <f t="shared" si="0"/>
        <v>20</v>
      </c>
      <c r="AA109" s="52">
        <f>SUM(G109:Z109)</f>
        <v>23252.250000000004</v>
      </c>
    </row>
    <row r="110" spans="1:27" s="5" customFormat="1" ht="59.25" customHeight="1" x14ac:dyDescent="0.3">
      <c r="A110" s="8"/>
      <c r="B110" s="142"/>
      <c r="C110" s="6"/>
      <c r="D110" s="6"/>
      <c r="E110" s="1" t="s">
        <v>4</v>
      </c>
      <c r="F110" s="68"/>
      <c r="G110" s="1" t="s">
        <v>2</v>
      </c>
      <c r="H110" s="1" t="s">
        <v>47</v>
      </c>
      <c r="I110" s="5" t="s">
        <v>60</v>
      </c>
      <c r="J110" s="1" t="s">
        <v>53</v>
      </c>
      <c r="K110" s="1" t="s">
        <v>42</v>
      </c>
      <c r="L110" s="1" t="s">
        <v>18</v>
      </c>
      <c r="M110" s="1" t="s">
        <v>51</v>
      </c>
      <c r="N110" s="1" t="s">
        <v>43</v>
      </c>
      <c r="O110" s="1" t="s">
        <v>3</v>
      </c>
      <c r="P110" s="1" t="s">
        <v>48</v>
      </c>
      <c r="Q110" s="1" t="s">
        <v>49</v>
      </c>
      <c r="R110" s="1" t="s">
        <v>62</v>
      </c>
      <c r="S110" s="1" t="s">
        <v>50</v>
      </c>
      <c r="T110" s="1" t="s">
        <v>46</v>
      </c>
      <c r="U110" s="1" t="s">
        <v>54</v>
      </c>
      <c r="V110" s="1" t="s">
        <v>55</v>
      </c>
      <c r="W110" s="1" t="s">
        <v>29</v>
      </c>
      <c r="X110" s="1" t="s">
        <v>61</v>
      </c>
      <c r="Y110" s="263" t="s">
        <v>14</v>
      </c>
      <c r="Z110" s="265" t="s">
        <v>40</v>
      </c>
    </row>
    <row r="111" spans="1:27" s="5" customFormat="1" ht="33" customHeight="1" x14ac:dyDescent="0.3">
      <c r="A111" s="8"/>
      <c r="B111" s="142"/>
      <c r="C111" s="6"/>
      <c r="D111" s="6"/>
      <c r="E111" s="13"/>
      <c r="F111" s="9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7" s="71" customFormat="1" ht="12" customHeight="1" x14ac:dyDescent="0.3">
      <c r="A112" s="66"/>
      <c r="B112" s="143"/>
      <c r="C112" s="67"/>
      <c r="D112" s="67"/>
      <c r="F112" s="68"/>
      <c r="G112" s="69"/>
      <c r="H112" s="69"/>
      <c r="I112" s="69"/>
      <c r="J112" s="69"/>
      <c r="K112" s="69"/>
      <c r="L112" s="69"/>
      <c r="M112" s="69"/>
      <c r="N112" s="70"/>
      <c r="O112" s="69"/>
      <c r="P112" s="69"/>
      <c r="Q112" s="69"/>
      <c r="R112" s="69"/>
      <c r="S112" s="69"/>
      <c r="V112" s="70"/>
      <c r="Z112" s="74"/>
    </row>
    <row r="113" spans="1:26" s="5" customFormat="1" ht="2.25" customHeight="1" x14ac:dyDescent="0.3">
      <c r="A113" s="10"/>
      <c r="B113" s="144"/>
      <c r="C113" s="11"/>
      <c r="D113" s="11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V113" s="13"/>
      <c r="Z113" s="67"/>
    </row>
    <row r="114" spans="1:26" s="5" customFormat="1" ht="60.75" customHeight="1" x14ac:dyDescent="0.3">
      <c r="A114" s="34" t="s">
        <v>17</v>
      </c>
      <c r="B114" s="145" t="s">
        <v>5</v>
      </c>
      <c r="C114" s="105" t="s">
        <v>9</v>
      </c>
      <c r="D114" s="7" t="s">
        <v>10</v>
      </c>
      <c r="E114" s="84"/>
      <c r="F114" s="88" t="s">
        <v>11</v>
      </c>
      <c r="G114" s="32" t="s">
        <v>1</v>
      </c>
      <c r="H114" s="32" t="s">
        <v>52</v>
      </c>
      <c r="I114" s="33" t="s">
        <v>12</v>
      </c>
      <c r="J114" s="33" t="s">
        <v>13</v>
      </c>
      <c r="K114" s="33" t="s">
        <v>4</v>
      </c>
      <c r="L114" s="232" t="s">
        <v>58</v>
      </c>
      <c r="M114" s="98" t="s">
        <v>14</v>
      </c>
      <c r="N114" s="97" t="s">
        <v>103</v>
      </c>
      <c r="P114" s="14"/>
      <c r="Q114" s="13"/>
      <c r="R114" s="13"/>
      <c r="S114" s="13"/>
      <c r="V114" s="13"/>
      <c r="Z114" s="11"/>
    </row>
    <row r="115" spans="1:26" s="162" customFormat="1" ht="14.4" customHeight="1" x14ac:dyDescent="0.3">
      <c r="A115" s="161" t="s">
        <v>157</v>
      </c>
      <c r="B115" s="15">
        <v>529839</v>
      </c>
      <c r="C115" s="158" t="s">
        <v>158</v>
      </c>
      <c r="D115" s="157" t="s">
        <v>159</v>
      </c>
      <c r="E115" s="157"/>
      <c r="F115" s="159">
        <v>1208.8900000000001</v>
      </c>
      <c r="G115" s="237"/>
      <c r="H115" s="237"/>
      <c r="I115" s="237"/>
      <c r="J115" s="237"/>
      <c r="K115" s="237"/>
      <c r="L115" s="237"/>
      <c r="M115" s="237"/>
      <c r="N115" s="237">
        <v>1208.8900000000001</v>
      </c>
      <c r="P115" s="164"/>
      <c r="Q115" s="163"/>
      <c r="R115" s="163"/>
      <c r="S115" s="163"/>
      <c r="V115" s="163"/>
      <c r="Z115" s="160"/>
    </row>
    <row r="116" spans="1:26" s="162" customFormat="1" ht="14.4" customHeight="1" x14ac:dyDescent="0.3">
      <c r="A116" s="161" t="s">
        <v>167</v>
      </c>
      <c r="B116" s="15" t="s">
        <v>168</v>
      </c>
      <c r="C116" s="158" t="s">
        <v>169</v>
      </c>
      <c r="D116" s="157" t="s">
        <v>170</v>
      </c>
      <c r="E116" s="157"/>
      <c r="F116" s="159">
        <v>314</v>
      </c>
      <c r="G116"/>
      <c r="H116" s="233"/>
      <c r="I116"/>
      <c r="J116" s="234"/>
      <c r="K116" s="234"/>
      <c r="L116" s="235"/>
      <c r="M116" s="251">
        <v>314</v>
      </c>
      <c r="N116" s="236"/>
      <c r="P116" s="164"/>
      <c r="Q116" s="163"/>
      <c r="R116" s="163"/>
      <c r="S116" s="163"/>
      <c r="V116" s="163"/>
      <c r="Z116" s="160"/>
    </row>
    <row r="117" spans="1:26" s="30" customFormat="1" ht="15.6" customHeight="1" x14ac:dyDescent="0.25">
      <c r="A117" s="127" t="s">
        <v>177</v>
      </c>
      <c r="B117" s="165" t="s">
        <v>168</v>
      </c>
      <c r="C117" s="166" t="s">
        <v>163</v>
      </c>
      <c r="D117" s="166" t="s">
        <v>1</v>
      </c>
      <c r="E117" s="85"/>
      <c r="F117" s="241">
        <v>28834</v>
      </c>
      <c r="G117" s="16">
        <v>28834</v>
      </c>
      <c r="H117" s="16"/>
      <c r="I117" s="18"/>
      <c r="J117" s="4"/>
      <c r="K117" s="16"/>
      <c r="L117" s="99"/>
      <c r="M117" s="167"/>
      <c r="N117" s="168"/>
      <c r="P117" s="17"/>
      <c r="Q117" s="31"/>
      <c r="R117" s="31"/>
      <c r="S117" s="31"/>
      <c r="V117" s="31"/>
    </row>
    <row r="118" spans="1:26" s="175" customFormat="1" ht="15.6" customHeight="1" x14ac:dyDescent="0.25">
      <c r="A118" s="169" t="s">
        <v>178</v>
      </c>
      <c r="B118" s="170" t="s">
        <v>168</v>
      </c>
      <c r="C118" s="171" t="s">
        <v>55</v>
      </c>
      <c r="D118" s="171" t="s">
        <v>179</v>
      </c>
      <c r="E118" s="171"/>
      <c r="F118" s="172">
        <v>66</v>
      </c>
      <c r="G118" s="172"/>
      <c r="H118" s="172"/>
      <c r="I118" s="172"/>
      <c r="J118" s="173"/>
      <c r="K118" s="173"/>
      <c r="L118" s="173">
        <v>66</v>
      </c>
      <c r="M118" s="173"/>
      <c r="N118" s="173"/>
      <c r="O118" s="174"/>
      <c r="P118" s="174"/>
      <c r="Q118" s="174"/>
      <c r="R118" s="174"/>
      <c r="S118" s="174"/>
      <c r="V118" s="174"/>
    </row>
    <row r="119" spans="1:26" s="255" customFormat="1" ht="13.2" x14ac:dyDescent="0.25">
      <c r="A119" s="253" t="s">
        <v>178</v>
      </c>
      <c r="B119" s="15" t="s">
        <v>168</v>
      </c>
      <c r="C119" s="85" t="s">
        <v>180</v>
      </c>
      <c r="D119" s="85" t="s">
        <v>179</v>
      </c>
      <c r="E119" s="85"/>
      <c r="F119" s="254">
        <v>59.4</v>
      </c>
      <c r="G119" s="254"/>
      <c r="H119" s="254"/>
      <c r="I119" s="254"/>
      <c r="J119" s="18"/>
      <c r="K119" s="18"/>
      <c r="L119" s="18">
        <v>59.4</v>
      </c>
      <c r="M119" s="18"/>
      <c r="N119" s="18"/>
      <c r="O119" s="17"/>
      <c r="P119" s="17"/>
      <c r="Q119" s="17"/>
      <c r="R119" s="17"/>
      <c r="S119" s="17"/>
      <c r="V119" s="17"/>
    </row>
    <row r="120" spans="1:26" s="255" customFormat="1" ht="13.2" x14ac:dyDescent="0.25">
      <c r="A120" s="253" t="s">
        <v>178</v>
      </c>
      <c r="B120" s="15" t="s">
        <v>168</v>
      </c>
      <c r="C120" s="85">
        <v>225</v>
      </c>
      <c r="D120" s="85" t="s">
        <v>179</v>
      </c>
      <c r="E120" s="85"/>
      <c r="F120" s="254">
        <v>39.6</v>
      </c>
      <c r="G120" s="254"/>
      <c r="H120" s="254"/>
      <c r="I120" s="254"/>
      <c r="J120" s="18"/>
      <c r="K120" s="18"/>
      <c r="L120" s="18">
        <v>39.6</v>
      </c>
      <c r="M120" s="18"/>
      <c r="N120" s="18"/>
      <c r="O120" s="17"/>
      <c r="P120" s="17"/>
      <c r="Q120" s="17"/>
      <c r="R120" s="17"/>
      <c r="S120" s="17"/>
      <c r="V120" s="17"/>
    </row>
    <row r="121" spans="1:26" s="255" customFormat="1" ht="13.2" x14ac:dyDescent="0.25">
      <c r="A121" s="253" t="s">
        <v>181</v>
      </c>
      <c r="B121" s="15" t="s">
        <v>168</v>
      </c>
      <c r="C121" s="85">
        <v>222</v>
      </c>
      <c r="D121" s="85" t="s">
        <v>179</v>
      </c>
      <c r="E121" s="85"/>
      <c r="F121" s="254">
        <v>66</v>
      </c>
      <c r="G121" s="254"/>
      <c r="H121" s="254"/>
      <c r="I121" s="254"/>
      <c r="J121" s="18"/>
      <c r="K121" s="18"/>
      <c r="L121" s="18">
        <v>66</v>
      </c>
      <c r="M121" s="18"/>
      <c r="N121" s="18"/>
      <c r="O121" s="17"/>
      <c r="P121" s="17"/>
      <c r="Q121" s="17"/>
      <c r="R121" s="17"/>
      <c r="S121" s="17"/>
      <c r="V121" s="17"/>
    </row>
    <row r="122" spans="1:26" s="255" customFormat="1" ht="13.2" x14ac:dyDescent="0.25">
      <c r="A122" s="253" t="s">
        <v>181</v>
      </c>
      <c r="B122" s="15" t="s">
        <v>168</v>
      </c>
      <c r="C122" s="85" t="s">
        <v>182</v>
      </c>
      <c r="D122" s="85" t="s">
        <v>179</v>
      </c>
      <c r="E122" s="85"/>
      <c r="F122" s="254">
        <v>66</v>
      </c>
      <c r="G122" s="254"/>
      <c r="H122" s="254"/>
      <c r="I122" s="254"/>
      <c r="J122" s="18"/>
      <c r="K122" s="18"/>
      <c r="L122" s="18">
        <v>66</v>
      </c>
      <c r="M122" s="18"/>
      <c r="N122" s="18"/>
      <c r="O122" s="17"/>
      <c r="P122" s="17"/>
      <c r="Q122" s="17"/>
      <c r="R122" s="17"/>
      <c r="S122" s="17"/>
      <c r="V122" s="17"/>
    </row>
    <row r="123" spans="1:26" s="255" customFormat="1" ht="13.2" x14ac:dyDescent="0.25">
      <c r="A123" s="253" t="s">
        <v>181</v>
      </c>
      <c r="B123" s="15" t="s">
        <v>168</v>
      </c>
      <c r="C123" s="85">
        <v>224</v>
      </c>
      <c r="D123" s="85" t="s">
        <v>179</v>
      </c>
      <c r="E123" s="85"/>
      <c r="F123" s="254">
        <v>55</v>
      </c>
      <c r="G123" s="254"/>
      <c r="H123" s="254"/>
      <c r="I123" s="254"/>
      <c r="J123" s="18"/>
      <c r="K123" s="18"/>
      <c r="L123" s="18">
        <v>55</v>
      </c>
      <c r="M123" s="18"/>
      <c r="N123" s="18"/>
      <c r="O123" s="17"/>
      <c r="P123" s="17"/>
      <c r="Q123" s="17"/>
      <c r="R123" s="17"/>
      <c r="S123" s="17"/>
      <c r="V123" s="17"/>
    </row>
    <row r="124" spans="1:26" s="255" customFormat="1" ht="13.2" x14ac:dyDescent="0.25">
      <c r="A124" s="253" t="s">
        <v>184</v>
      </c>
      <c r="B124" s="15" t="s">
        <v>168</v>
      </c>
      <c r="C124" s="85">
        <v>220</v>
      </c>
      <c r="D124" s="85" t="s">
        <v>179</v>
      </c>
      <c r="E124" s="85"/>
      <c r="F124" s="254">
        <v>66</v>
      </c>
      <c r="G124" s="254"/>
      <c r="H124" s="254"/>
      <c r="I124" s="254"/>
      <c r="J124" s="18"/>
      <c r="K124" s="18"/>
      <c r="L124" s="18">
        <v>66</v>
      </c>
      <c r="M124" s="18"/>
      <c r="N124" s="18"/>
      <c r="O124" s="17"/>
      <c r="P124" s="17"/>
      <c r="Q124" s="17"/>
      <c r="R124" s="17"/>
      <c r="S124" s="17"/>
      <c r="V124" s="17"/>
    </row>
    <row r="125" spans="1:26" s="255" customFormat="1" ht="13.2" x14ac:dyDescent="0.25">
      <c r="A125" s="253" t="s">
        <v>184</v>
      </c>
      <c r="B125" s="15" t="s">
        <v>168</v>
      </c>
      <c r="C125" s="85" t="s">
        <v>185</v>
      </c>
      <c r="D125" s="85" t="s">
        <v>179</v>
      </c>
      <c r="E125" s="85"/>
      <c r="F125" s="254">
        <v>66</v>
      </c>
      <c r="G125" s="254"/>
      <c r="H125" s="254"/>
      <c r="I125" s="254"/>
      <c r="J125" s="18"/>
      <c r="K125" s="18"/>
      <c r="L125" s="18">
        <v>66</v>
      </c>
      <c r="M125" s="18"/>
      <c r="N125" s="18"/>
      <c r="O125" s="17"/>
      <c r="P125" s="17"/>
      <c r="Q125" s="17"/>
      <c r="R125" s="17"/>
      <c r="S125" s="17"/>
      <c r="V125" s="17"/>
    </row>
    <row r="126" spans="1:26" s="255" customFormat="1" ht="13.2" x14ac:dyDescent="0.25">
      <c r="A126" s="253" t="s">
        <v>184</v>
      </c>
      <c r="B126" s="15" t="s">
        <v>168</v>
      </c>
      <c r="C126" s="85" t="s">
        <v>186</v>
      </c>
      <c r="D126" s="85" t="s">
        <v>179</v>
      </c>
      <c r="E126" s="85"/>
      <c r="F126" s="254">
        <v>59.4</v>
      </c>
      <c r="G126" s="254"/>
      <c r="H126" s="254"/>
      <c r="I126" s="254"/>
      <c r="J126" s="18"/>
      <c r="K126" s="18"/>
      <c r="L126" s="18">
        <v>59.4</v>
      </c>
      <c r="M126" s="18"/>
      <c r="N126" s="18"/>
      <c r="O126" s="17"/>
      <c r="P126" s="17"/>
      <c r="Q126" s="17"/>
      <c r="R126" s="17"/>
      <c r="S126" s="17"/>
      <c r="V126" s="17"/>
    </row>
    <row r="127" spans="1:26" s="255" customFormat="1" ht="13.2" x14ac:dyDescent="0.25">
      <c r="A127" s="253" t="s">
        <v>184</v>
      </c>
      <c r="B127" s="15" t="s">
        <v>168</v>
      </c>
      <c r="C127" s="85">
        <v>221</v>
      </c>
      <c r="D127" s="85" t="s">
        <v>179</v>
      </c>
      <c r="E127" s="85"/>
      <c r="F127" s="254">
        <v>59.4</v>
      </c>
      <c r="G127" s="254"/>
      <c r="H127" s="254"/>
      <c r="I127" s="254"/>
      <c r="J127" s="18"/>
      <c r="K127" s="18"/>
      <c r="L127" s="18">
        <v>59.4</v>
      </c>
      <c r="M127" s="18"/>
      <c r="N127" s="18"/>
      <c r="O127" s="17"/>
      <c r="P127" s="17"/>
      <c r="Q127" s="17"/>
      <c r="R127" s="17"/>
      <c r="S127" s="17"/>
      <c r="V127" s="17"/>
    </row>
    <row r="128" spans="1:26" s="255" customFormat="1" ht="13.2" x14ac:dyDescent="0.25">
      <c r="A128" s="253" t="s">
        <v>184</v>
      </c>
      <c r="B128" s="15" t="s">
        <v>168</v>
      </c>
      <c r="C128" s="85" t="s">
        <v>187</v>
      </c>
      <c r="D128" s="85" t="s">
        <v>179</v>
      </c>
      <c r="E128" s="85"/>
      <c r="F128" s="254">
        <v>66</v>
      </c>
      <c r="G128" s="254"/>
      <c r="H128" s="254"/>
      <c r="I128" s="254"/>
      <c r="J128" s="18"/>
      <c r="K128" s="18"/>
      <c r="L128" s="18">
        <v>66</v>
      </c>
      <c r="M128" s="18"/>
      <c r="N128" s="18"/>
      <c r="O128" s="17"/>
      <c r="P128" s="17"/>
      <c r="Q128" s="17"/>
      <c r="R128" s="17"/>
      <c r="S128" s="17"/>
      <c r="V128" s="17"/>
    </row>
    <row r="129" spans="1:26" s="255" customFormat="1" ht="13.2" x14ac:dyDescent="0.25">
      <c r="A129" s="253" t="s">
        <v>184</v>
      </c>
      <c r="B129" s="15" t="s">
        <v>168</v>
      </c>
      <c r="C129" s="85" t="s">
        <v>188</v>
      </c>
      <c r="D129" s="85" t="s">
        <v>179</v>
      </c>
      <c r="E129" s="85"/>
      <c r="F129" s="254">
        <v>59.4</v>
      </c>
      <c r="G129" s="254"/>
      <c r="H129" s="254"/>
      <c r="I129" s="254"/>
      <c r="J129" s="18"/>
      <c r="K129" s="18"/>
      <c r="L129" s="18">
        <v>59.4</v>
      </c>
      <c r="M129" s="18"/>
      <c r="N129" s="18"/>
      <c r="O129" s="17"/>
      <c r="P129" s="17"/>
      <c r="Q129" s="17"/>
      <c r="R129" s="17"/>
      <c r="S129" s="17"/>
      <c r="V129" s="17"/>
    </row>
    <row r="130" spans="1:26" s="255" customFormat="1" ht="13.2" x14ac:dyDescent="0.25">
      <c r="A130" s="253" t="s">
        <v>184</v>
      </c>
      <c r="B130" s="15" t="s">
        <v>168</v>
      </c>
      <c r="C130" s="85">
        <v>136</v>
      </c>
      <c r="D130" s="85" t="s">
        <v>179</v>
      </c>
      <c r="E130" s="85"/>
      <c r="F130" s="254">
        <v>66</v>
      </c>
      <c r="G130" s="254"/>
      <c r="H130" s="254"/>
      <c r="I130" s="254"/>
      <c r="J130" s="18"/>
      <c r="K130" s="18"/>
      <c r="L130" s="18">
        <v>66</v>
      </c>
      <c r="M130" s="18"/>
      <c r="N130" s="18"/>
      <c r="O130" s="17"/>
      <c r="P130" s="17"/>
      <c r="Q130" s="17"/>
      <c r="R130" s="17"/>
      <c r="S130" s="17"/>
      <c r="V130" s="17"/>
    </row>
    <row r="131" spans="1:26" s="255" customFormat="1" ht="13.2" x14ac:dyDescent="0.25">
      <c r="A131" s="253" t="s">
        <v>189</v>
      </c>
      <c r="B131" s="15" t="s">
        <v>168</v>
      </c>
      <c r="C131" s="85">
        <v>206</v>
      </c>
      <c r="D131" s="85" t="s">
        <v>179</v>
      </c>
      <c r="E131" s="85"/>
      <c r="F131" s="254">
        <v>66</v>
      </c>
      <c r="G131" s="254"/>
      <c r="H131" s="254"/>
      <c r="I131" s="254"/>
      <c r="J131" s="18"/>
      <c r="K131" s="18"/>
      <c r="L131" s="18">
        <v>66</v>
      </c>
      <c r="M131" s="18"/>
      <c r="N131" s="18"/>
      <c r="O131" s="17"/>
      <c r="P131" s="17"/>
      <c r="Q131" s="17"/>
      <c r="R131" s="17"/>
      <c r="S131" s="17"/>
      <c r="V131" s="17"/>
    </row>
    <row r="132" spans="1:26" s="255" customFormat="1" ht="13.2" x14ac:dyDescent="0.25">
      <c r="A132" s="253" t="s">
        <v>191</v>
      </c>
      <c r="B132" s="15" t="s">
        <v>168</v>
      </c>
      <c r="C132" s="85">
        <v>215</v>
      </c>
      <c r="D132" s="85" t="s">
        <v>179</v>
      </c>
      <c r="E132" s="85"/>
      <c r="F132" s="254">
        <v>59.6</v>
      </c>
      <c r="G132" s="254"/>
      <c r="H132" s="254"/>
      <c r="I132" s="254"/>
      <c r="J132" s="18"/>
      <c r="K132" s="18"/>
      <c r="L132" s="18">
        <v>59.6</v>
      </c>
      <c r="M132" s="18"/>
      <c r="N132" s="18"/>
      <c r="O132" s="17"/>
      <c r="P132" s="17"/>
      <c r="Q132" s="17"/>
      <c r="R132" s="17"/>
      <c r="S132" s="17"/>
      <c r="V132" s="17"/>
    </row>
    <row r="133" spans="1:26" s="255" customFormat="1" ht="13.2" x14ac:dyDescent="0.25">
      <c r="A133" s="253" t="s">
        <v>191</v>
      </c>
      <c r="B133" s="15" t="s">
        <v>168</v>
      </c>
      <c r="C133" s="85">
        <v>209</v>
      </c>
      <c r="D133" s="85" t="s">
        <v>179</v>
      </c>
      <c r="E133" s="85"/>
      <c r="F133" s="254">
        <v>66</v>
      </c>
      <c r="G133" s="254"/>
      <c r="H133" s="254"/>
      <c r="I133" s="254"/>
      <c r="J133" s="18"/>
      <c r="K133" s="18"/>
      <c r="L133" s="18">
        <v>66</v>
      </c>
      <c r="M133" s="18"/>
      <c r="N133" s="18"/>
      <c r="O133" s="17"/>
      <c r="P133" s="17"/>
      <c r="Q133" s="17"/>
      <c r="R133" s="17"/>
      <c r="S133" s="17"/>
      <c r="V133" s="17"/>
    </row>
    <row r="134" spans="1:26" s="255" customFormat="1" ht="13.2" x14ac:dyDescent="0.25">
      <c r="A134" s="253" t="s">
        <v>193</v>
      </c>
      <c r="B134" s="15" t="s">
        <v>168</v>
      </c>
      <c r="C134" s="85" t="s">
        <v>194</v>
      </c>
      <c r="D134" s="85" t="s">
        <v>179</v>
      </c>
      <c r="E134" s="85"/>
      <c r="F134" s="254">
        <v>66</v>
      </c>
      <c r="G134" s="254"/>
      <c r="H134" s="254"/>
      <c r="I134" s="254"/>
      <c r="J134" s="18"/>
      <c r="K134" s="18"/>
      <c r="L134" s="18">
        <v>66</v>
      </c>
      <c r="M134" s="18"/>
      <c r="N134" s="18"/>
      <c r="O134" s="17"/>
      <c r="P134" s="17"/>
      <c r="Q134" s="17"/>
      <c r="R134" s="17"/>
      <c r="S134" s="17"/>
      <c r="V134" s="17"/>
    </row>
    <row r="135" spans="1:26" s="255" customFormat="1" ht="13.2" x14ac:dyDescent="0.25">
      <c r="A135" s="253" t="s">
        <v>217</v>
      </c>
      <c r="B135" s="15" t="s">
        <v>168</v>
      </c>
      <c r="C135" s="85" t="s">
        <v>218</v>
      </c>
      <c r="D135" s="85" t="s">
        <v>179</v>
      </c>
      <c r="E135" s="85"/>
      <c r="F135" s="254">
        <v>132</v>
      </c>
      <c r="G135" s="254"/>
      <c r="H135" s="254"/>
      <c r="I135" s="254"/>
      <c r="J135" s="18"/>
      <c r="K135" s="18"/>
      <c r="L135" s="18">
        <v>132</v>
      </c>
      <c r="M135" s="18"/>
      <c r="N135" s="18"/>
      <c r="O135" s="17"/>
      <c r="P135" s="17"/>
      <c r="Q135" s="17"/>
      <c r="R135" s="17"/>
      <c r="S135" s="17"/>
      <c r="V135" s="17"/>
    </row>
    <row r="136" spans="1:26" s="255" customFormat="1" ht="13.2" x14ac:dyDescent="0.25">
      <c r="A136" s="253" t="s">
        <v>220</v>
      </c>
      <c r="B136" s="15" t="s">
        <v>168</v>
      </c>
      <c r="C136" s="85" t="s">
        <v>221</v>
      </c>
      <c r="D136" s="85" t="s">
        <v>179</v>
      </c>
      <c r="E136" s="85"/>
      <c r="F136" s="254">
        <v>66</v>
      </c>
      <c r="G136" s="254"/>
      <c r="H136" s="254"/>
      <c r="I136" s="254"/>
      <c r="J136" s="18"/>
      <c r="K136" s="18"/>
      <c r="L136" s="18">
        <v>66</v>
      </c>
      <c r="M136" s="18"/>
      <c r="N136" s="18"/>
      <c r="O136" s="17"/>
      <c r="P136" s="17"/>
      <c r="Q136" s="17"/>
      <c r="R136" s="17"/>
      <c r="S136" s="17"/>
      <c r="V136" s="17"/>
    </row>
    <row r="137" spans="1:26" s="255" customFormat="1" ht="13.2" x14ac:dyDescent="0.25">
      <c r="A137" s="253" t="s">
        <v>225</v>
      </c>
      <c r="B137" s="15" t="s">
        <v>168</v>
      </c>
      <c r="C137" s="85" t="s">
        <v>226</v>
      </c>
      <c r="D137" s="85" t="s">
        <v>179</v>
      </c>
      <c r="E137" s="85"/>
      <c r="F137" s="254">
        <v>88</v>
      </c>
      <c r="G137" s="254"/>
      <c r="H137" s="254"/>
      <c r="I137" s="254"/>
      <c r="J137" s="18"/>
      <c r="K137" s="18"/>
      <c r="L137" s="18">
        <v>88</v>
      </c>
      <c r="M137" s="18"/>
      <c r="N137" s="18"/>
      <c r="O137" s="17"/>
      <c r="P137" s="17"/>
      <c r="Q137" s="17"/>
      <c r="R137" s="17"/>
      <c r="S137" s="17"/>
      <c r="V137" s="17"/>
    </row>
    <row r="138" spans="1:26" s="255" customFormat="1" ht="13.2" x14ac:dyDescent="0.25">
      <c r="A138" s="253" t="s">
        <v>243</v>
      </c>
      <c r="B138" s="15" t="s">
        <v>244</v>
      </c>
      <c r="C138" s="85"/>
      <c r="D138" s="85" t="s">
        <v>327</v>
      </c>
      <c r="E138" s="85"/>
      <c r="F138" s="254">
        <v>332</v>
      </c>
      <c r="G138" s="254"/>
      <c r="H138" s="254"/>
      <c r="I138" s="254"/>
      <c r="J138" s="18"/>
      <c r="K138" s="18"/>
      <c r="L138" s="18">
        <v>332</v>
      </c>
      <c r="M138" s="18"/>
      <c r="N138" s="18"/>
      <c r="O138" s="17"/>
      <c r="P138" s="17"/>
      <c r="Q138" s="17"/>
      <c r="R138" s="17"/>
      <c r="S138" s="17"/>
      <c r="V138" s="17"/>
    </row>
    <row r="139" spans="1:26" s="175" customFormat="1" ht="13.2" x14ac:dyDescent="0.25">
      <c r="A139" s="169" t="s">
        <v>308</v>
      </c>
      <c r="B139" s="170" t="s">
        <v>168</v>
      </c>
      <c r="C139" s="171" t="s">
        <v>163</v>
      </c>
      <c r="D139" s="171" t="s">
        <v>309</v>
      </c>
      <c r="E139" s="171"/>
      <c r="F139" s="172">
        <v>3000</v>
      </c>
      <c r="G139" s="172"/>
      <c r="H139" s="172"/>
      <c r="I139" s="172">
        <v>3000</v>
      </c>
      <c r="J139" s="173"/>
      <c r="K139" s="173"/>
      <c r="L139" s="173"/>
      <c r="M139" s="173"/>
      <c r="N139" s="173"/>
      <c r="O139" s="174"/>
      <c r="P139" s="174"/>
      <c r="Q139" s="174"/>
      <c r="R139" s="174"/>
      <c r="S139" s="174"/>
      <c r="V139" s="174"/>
    </row>
    <row r="140" spans="1:26" s="36" customFormat="1" x14ac:dyDescent="0.3">
      <c r="A140" s="92" t="s">
        <v>0</v>
      </c>
      <c r="B140" s="146"/>
      <c r="C140" s="93"/>
      <c r="D140" s="93"/>
      <c r="E140" s="93"/>
      <c r="F140" s="94">
        <f>SUM(F115:F139)</f>
        <v>35026.69</v>
      </c>
      <c r="G140" s="95">
        <f>SUM(G115:G139)</f>
        <v>28834</v>
      </c>
      <c r="H140" s="95"/>
      <c r="I140" s="95">
        <f>SUM(I115:I139)</f>
        <v>3000</v>
      </c>
      <c r="J140" s="95">
        <f>SUM(J115:J139)</f>
        <v>0</v>
      </c>
      <c r="K140" s="95">
        <f>SUM(K117:K139)</f>
        <v>0</v>
      </c>
      <c r="L140" s="155">
        <f>SUM(L117:L139)</f>
        <v>1669.8</v>
      </c>
      <c r="M140" s="100">
        <f>SUM(M116:M139)</f>
        <v>314</v>
      </c>
      <c r="N140" s="100">
        <f>SUM(N115:N139)</f>
        <v>1208.8900000000001</v>
      </c>
      <c r="O140" s="156">
        <f>SUM(G140:N140)</f>
        <v>35026.69</v>
      </c>
      <c r="P140" s="37"/>
      <c r="Q140" s="37"/>
      <c r="R140" s="37"/>
      <c r="S140" s="37"/>
      <c r="V140" s="37"/>
      <c r="Z140" s="6"/>
    </row>
    <row r="141" spans="1:26" s="41" customFormat="1" ht="11.4" customHeight="1" x14ac:dyDescent="0.3">
      <c r="A141" s="107"/>
      <c r="B141" s="147"/>
      <c r="C141" s="108"/>
      <c r="D141" s="109"/>
      <c r="E141" s="110"/>
      <c r="F141" s="111"/>
      <c r="G141" s="38"/>
      <c r="H141" s="38"/>
      <c r="I141" s="38"/>
      <c r="J141" s="38"/>
      <c r="K141" s="38"/>
      <c r="L141" s="104"/>
      <c r="M141" s="136"/>
      <c r="N141" s="136"/>
      <c r="P141" s="39"/>
      <c r="Q141" s="39"/>
      <c r="R141" s="39"/>
      <c r="S141" s="40"/>
      <c r="V141" s="40"/>
      <c r="Z141" s="36"/>
    </row>
    <row r="142" spans="1:26" s="5" customFormat="1" ht="11.4" customHeight="1" x14ac:dyDescent="0.3">
      <c r="A142" s="8"/>
      <c r="B142" s="142"/>
      <c r="C142" s="6"/>
      <c r="D142" s="6"/>
      <c r="E142" s="6"/>
      <c r="F142" s="9"/>
      <c r="G142" s="9"/>
      <c r="H142" s="9"/>
      <c r="I142" s="9"/>
      <c r="J142" s="20"/>
      <c r="K142" s="20"/>
      <c r="L142" s="20"/>
      <c r="M142" s="14"/>
      <c r="N142" s="14"/>
      <c r="O142" s="14"/>
      <c r="P142" s="14"/>
      <c r="Q142" s="14"/>
      <c r="R142" s="14"/>
      <c r="S142" s="9"/>
      <c r="V142" s="14"/>
      <c r="Z142" s="41"/>
    </row>
    <row r="143" spans="1:26" s="5" customFormat="1" ht="11.4" customHeight="1" x14ac:dyDescent="0.3">
      <c r="A143" s="8"/>
      <c r="B143" s="142"/>
      <c r="C143" s="6"/>
      <c r="D143" s="6"/>
      <c r="E143" s="6"/>
      <c r="F143" s="9"/>
      <c r="G143" s="17"/>
      <c r="H143" s="17"/>
      <c r="I143" s="17"/>
      <c r="J143" s="21"/>
      <c r="K143" s="21"/>
      <c r="L143" s="21"/>
      <c r="M143" s="21"/>
      <c r="N143" s="21"/>
      <c r="O143" s="22"/>
      <c r="P143" s="17"/>
      <c r="Q143" s="17"/>
      <c r="R143" s="17"/>
      <c r="S143" s="17"/>
      <c r="V143" s="17"/>
    </row>
    <row r="144" spans="1:26" s="5" customFormat="1" ht="11.4" customHeight="1" x14ac:dyDescent="0.3">
      <c r="A144" s="10"/>
      <c r="B144" s="144"/>
      <c r="C144" s="6"/>
      <c r="D144" s="6"/>
      <c r="E144" s="6"/>
      <c r="F144" s="9"/>
      <c r="G144" s="17"/>
      <c r="H144" s="17"/>
      <c r="I144" s="17"/>
      <c r="J144" s="21"/>
      <c r="K144" s="21"/>
      <c r="L144" s="21"/>
      <c r="M144" s="21"/>
      <c r="N144" s="21"/>
      <c r="O144" s="23"/>
      <c r="P144" s="17"/>
      <c r="Q144" s="17"/>
      <c r="R144" s="17"/>
      <c r="S144" s="17"/>
      <c r="V144" s="17"/>
    </row>
    <row r="145" spans="1:26" s="5" customFormat="1" ht="11.4" customHeight="1" x14ac:dyDescent="0.3">
      <c r="A145" s="8"/>
      <c r="B145" s="148"/>
      <c r="C145" s="78"/>
      <c r="D145" s="78"/>
      <c r="E145" s="78"/>
      <c r="F145" s="9"/>
      <c r="G145" s="17"/>
      <c r="H145" s="17"/>
      <c r="I145" s="17"/>
      <c r="J145" s="21"/>
      <c r="K145" s="21"/>
      <c r="L145" s="21"/>
      <c r="M145" s="21"/>
      <c r="N145" s="21"/>
      <c r="O145" s="23"/>
      <c r="P145" s="14"/>
      <c r="Q145" s="17"/>
      <c r="R145" s="17"/>
      <c r="S145" s="14"/>
      <c r="V145" s="17"/>
    </row>
    <row r="146" spans="1:26" s="5" customFormat="1" ht="11.4" customHeight="1" x14ac:dyDescent="0.3">
      <c r="A146" s="24"/>
      <c r="B146" s="148"/>
      <c r="C146" s="47"/>
      <c r="D146" s="258"/>
      <c r="E146" s="259"/>
      <c r="F146" s="9"/>
      <c r="G146" s="17"/>
      <c r="H146" s="17"/>
      <c r="I146" s="17"/>
      <c r="J146" s="21"/>
      <c r="K146" s="21"/>
      <c r="L146" s="21"/>
      <c r="M146" s="21"/>
      <c r="N146" s="21"/>
      <c r="O146" s="22"/>
      <c r="P146" s="14"/>
      <c r="Q146" s="17"/>
      <c r="R146" s="17"/>
      <c r="S146" s="14"/>
      <c r="V146" s="17"/>
    </row>
    <row r="147" spans="1:26" x14ac:dyDescent="0.3">
      <c r="G147" s="25"/>
      <c r="H147" s="25"/>
      <c r="I147" s="25"/>
      <c r="J147" s="25"/>
      <c r="K147" s="25"/>
      <c r="L147" s="25"/>
      <c r="M147" s="25"/>
      <c r="N147" s="26"/>
      <c r="O147" s="26"/>
      <c r="P147" s="26"/>
      <c r="Q147" s="26"/>
      <c r="R147" s="26"/>
      <c r="S147" s="26"/>
      <c r="V147" s="26"/>
      <c r="Z147" s="5"/>
    </row>
    <row r="148" spans="1:26" x14ac:dyDescent="0.3">
      <c r="J148" s="21"/>
      <c r="K148" s="21"/>
      <c r="L148" s="21"/>
      <c r="M148" s="21"/>
      <c r="N148" s="21"/>
      <c r="O148" s="17"/>
      <c r="P148" s="17"/>
      <c r="Q148" s="17"/>
      <c r="R148" s="17"/>
      <c r="S148" s="17"/>
      <c r="V148" s="17"/>
    </row>
    <row r="149" spans="1:26" s="5" customFormat="1" ht="11.4" hidden="1" customHeight="1" x14ac:dyDescent="0.3">
      <c r="A149" s="27"/>
      <c r="B149" s="28"/>
      <c r="C149" s="257"/>
      <c r="D149" s="257"/>
      <c r="E149" s="19"/>
      <c r="F149" s="29"/>
      <c r="G149" s="16"/>
      <c r="H149" s="16"/>
      <c r="I149" s="16"/>
      <c r="J149" s="18"/>
      <c r="K149" s="18"/>
      <c r="L149" s="18"/>
      <c r="M149" s="4"/>
      <c r="N149" s="16"/>
      <c r="O149" s="16"/>
      <c r="P149" s="18"/>
      <c r="Q149" s="17"/>
      <c r="R149" s="17"/>
      <c r="S149" s="13"/>
      <c r="V149" s="17"/>
      <c r="Z149" s="6"/>
    </row>
    <row r="150" spans="1:26" s="5" customFormat="1" ht="11.4" hidden="1" customHeight="1" x14ac:dyDescent="0.25">
      <c r="A150" s="3"/>
      <c r="B150" s="15"/>
      <c r="C150" s="19"/>
      <c r="D150" s="19"/>
      <c r="E150" s="19"/>
      <c r="F150" s="29"/>
      <c r="G150" s="16"/>
      <c r="H150" s="16"/>
      <c r="I150" s="16"/>
      <c r="J150" s="18"/>
      <c r="K150" s="18"/>
      <c r="L150" s="18"/>
      <c r="M150" s="4"/>
      <c r="N150" s="16"/>
      <c r="O150" s="16"/>
      <c r="P150" s="18"/>
      <c r="Q150" s="17"/>
      <c r="R150" s="17"/>
      <c r="S150" s="13"/>
      <c r="V150" s="17"/>
    </row>
    <row r="151" spans="1:26" s="5" customFormat="1" ht="11.4" hidden="1" customHeight="1" x14ac:dyDescent="0.25">
      <c r="A151" s="3"/>
      <c r="B151" s="15"/>
      <c r="C151" s="19"/>
      <c r="D151" s="19"/>
      <c r="E151" s="19"/>
      <c r="F151" s="29"/>
      <c r="G151" s="16"/>
      <c r="H151" s="16"/>
      <c r="I151" s="16"/>
      <c r="J151" s="18"/>
      <c r="K151" s="18"/>
      <c r="L151" s="18"/>
      <c r="M151" s="4"/>
      <c r="N151" s="16"/>
      <c r="O151" s="16"/>
      <c r="P151" s="18"/>
      <c r="Q151" s="17"/>
      <c r="R151" s="17"/>
      <c r="S151" s="13"/>
      <c r="V151" s="17"/>
    </row>
    <row r="152" spans="1:26" s="5" customFormat="1" ht="11.4" hidden="1" customHeight="1" x14ac:dyDescent="0.25">
      <c r="A152" s="3"/>
      <c r="B152" s="15"/>
      <c r="C152" s="19"/>
      <c r="D152" s="19"/>
      <c r="E152" s="19"/>
      <c r="F152" s="29"/>
      <c r="G152" s="16"/>
      <c r="H152" s="16"/>
      <c r="I152" s="16"/>
      <c r="J152" s="18"/>
      <c r="K152" s="18"/>
      <c r="L152" s="18"/>
      <c r="M152" s="4"/>
      <c r="N152" s="16"/>
      <c r="O152" s="16"/>
      <c r="P152" s="18"/>
      <c r="Q152" s="17"/>
      <c r="R152" s="17"/>
      <c r="S152" s="13"/>
      <c r="V152" s="17"/>
    </row>
    <row r="153" spans="1:26" s="5" customFormat="1" ht="11.4" hidden="1" customHeight="1" x14ac:dyDescent="0.25">
      <c r="A153" s="3"/>
      <c r="B153" s="15"/>
      <c r="C153" s="19"/>
      <c r="D153" s="19"/>
      <c r="E153" s="19"/>
      <c r="F153" s="29"/>
      <c r="G153" s="16"/>
      <c r="H153" s="16"/>
      <c r="I153" s="16"/>
      <c r="J153" s="18"/>
      <c r="K153" s="18"/>
      <c r="L153" s="18"/>
      <c r="M153" s="4"/>
      <c r="N153" s="16"/>
      <c r="O153" s="16"/>
      <c r="P153" s="18"/>
      <c r="Q153" s="17"/>
      <c r="R153" s="17"/>
      <c r="S153" s="13"/>
      <c r="V153" s="17"/>
    </row>
    <row r="154" spans="1:26" x14ac:dyDescent="0.3">
      <c r="Z154" s="5"/>
    </row>
  </sheetData>
  <mergeCells count="2">
    <mergeCell ref="C149:D149"/>
    <mergeCell ref="D146:E146"/>
  </mergeCells>
  <pageMargins left="0.23622047244094491" right="0.23622047244094491" top="0.74803149606299213" bottom="0.23622047244094491" header="0.31496062992125984" footer="0.31496062992125984"/>
  <pageSetup paperSize="9" scale="24" orientation="landscape" r:id="rId1"/>
  <headerFooter>
    <oddHeader xml:space="preserve">&amp;CFornham St Martin cum St Genevieve Parish Council Payments and Receipts 2016-17
</oddHeader>
    <oddFooter xml:space="preserve">&amp;C&amp;F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showWhiteSpace="0" view="pageLayout" topLeftCell="A6" zoomScale="130" zoomScalePageLayoutView="130" workbookViewId="0">
      <selection activeCell="F26" sqref="F26"/>
    </sheetView>
  </sheetViews>
  <sheetFormatPr defaultColWidth="9.109375" defaultRowHeight="14.4" x14ac:dyDescent="0.3"/>
  <cols>
    <col min="1" max="1" width="10.6640625" style="49" customWidth="1"/>
    <col min="2" max="2" width="6" style="49" customWidth="1"/>
    <col min="3" max="3" width="21.33203125" style="49" customWidth="1"/>
    <col min="4" max="4" width="15.88671875" style="49" customWidth="1"/>
    <col min="5" max="5" width="9.109375" style="49"/>
    <col min="6" max="6" width="12.33203125" style="63" customWidth="1"/>
    <col min="7" max="16384" width="9.109375" style="49"/>
  </cols>
  <sheetData>
    <row r="2" spans="1:8" s="42" customFormat="1" ht="13.8" x14ac:dyDescent="0.3">
      <c r="A2" s="43" t="s">
        <v>155</v>
      </c>
      <c r="B2" s="44"/>
      <c r="C2" s="44"/>
      <c r="D2" s="44"/>
      <c r="E2" s="44"/>
      <c r="F2" s="102"/>
    </row>
    <row r="3" spans="1:8" s="42" customFormat="1" ht="13.8" x14ac:dyDescent="0.3">
      <c r="A3" s="50" t="s">
        <v>56</v>
      </c>
      <c r="B3" s="61"/>
      <c r="C3" s="61"/>
      <c r="D3" s="61"/>
      <c r="E3" s="61"/>
      <c r="F3" s="53">
        <v>9972.68</v>
      </c>
    </row>
    <row r="4" spans="1:8" s="42" customFormat="1" ht="13.8" x14ac:dyDescent="0.3">
      <c r="A4" s="50"/>
      <c r="B4" s="61"/>
      <c r="C4" s="61"/>
      <c r="D4" s="61"/>
      <c r="E4" s="61"/>
      <c r="F4" s="53"/>
    </row>
    <row r="5" spans="1:8" s="42" customFormat="1" ht="13.8" x14ac:dyDescent="0.3">
      <c r="A5" s="51"/>
      <c r="B5" s="61"/>
      <c r="C5" s="61"/>
      <c r="D5" s="76"/>
      <c r="E5" s="61"/>
      <c r="F5" s="117"/>
    </row>
    <row r="6" spans="1:8" x14ac:dyDescent="0.3">
      <c r="A6" s="73" t="s">
        <v>22</v>
      </c>
      <c r="B6" s="47"/>
      <c r="C6" s="47"/>
      <c r="D6" s="47"/>
      <c r="E6" s="47"/>
      <c r="F6" s="64"/>
    </row>
    <row r="7" spans="1:8" x14ac:dyDescent="0.3">
      <c r="A7" s="50" t="s">
        <v>15</v>
      </c>
      <c r="B7" s="47"/>
      <c r="C7" s="47"/>
      <c r="D7" s="47"/>
      <c r="E7" s="47"/>
      <c r="F7" s="118">
        <v>35026.69</v>
      </c>
    </row>
    <row r="8" spans="1:8" x14ac:dyDescent="0.3">
      <c r="A8" s="50" t="s">
        <v>16</v>
      </c>
      <c r="B8" s="47"/>
      <c r="C8" s="47"/>
      <c r="D8" s="47"/>
      <c r="E8" s="47"/>
      <c r="F8" s="96">
        <v>23252.25</v>
      </c>
    </row>
    <row r="9" spans="1:8" x14ac:dyDescent="0.3">
      <c r="A9" s="50"/>
      <c r="B9" s="47"/>
      <c r="C9" s="47"/>
      <c r="D9" s="47"/>
      <c r="E9" s="47"/>
      <c r="F9" s="252"/>
      <c r="H9" s="47"/>
    </row>
    <row r="10" spans="1:8" x14ac:dyDescent="0.3">
      <c r="A10" s="51" t="s">
        <v>39</v>
      </c>
      <c r="B10" s="47"/>
      <c r="C10" s="47"/>
      <c r="D10" s="47"/>
      <c r="E10" s="47"/>
      <c r="F10" s="65"/>
      <c r="G10" s="75"/>
      <c r="H10" s="47"/>
    </row>
    <row r="11" spans="1:8" x14ac:dyDescent="0.3">
      <c r="A11" s="238"/>
      <c r="B11" s="106">
        <v>2152</v>
      </c>
      <c r="C11" s="239" t="s">
        <v>213</v>
      </c>
      <c r="D11" s="230" t="s">
        <v>214</v>
      </c>
      <c r="E11" s="256"/>
      <c r="F11" s="231">
        <v>200</v>
      </c>
    </row>
    <row r="12" spans="1:8" x14ac:dyDescent="0.3">
      <c r="A12" s="229"/>
      <c r="B12" s="238"/>
      <c r="C12" s="106"/>
      <c r="D12" s="239"/>
      <c r="E12" s="230"/>
      <c r="F12" s="231"/>
    </row>
    <row r="13" spans="1:8" x14ac:dyDescent="0.3">
      <c r="A13" s="229"/>
      <c r="B13" s="238"/>
      <c r="C13" s="106"/>
      <c r="D13" s="239"/>
      <c r="E13" s="230"/>
      <c r="F13" s="231"/>
    </row>
    <row r="14" spans="1:8" x14ac:dyDescent="0.3">
      <c r="A14" s="229"/>
      <c r="B14" s="238"/>
      <c r="C14" s="106"/>
      <c r="D14" s="239"/>
      <c r="E14" s="230"/>
      <c r="F14" s="231"/>
    </row>
    <row r="15" spans="1:8" x14ac:dyDescent="0.3">
      <c r="A15" s="229"/>
      <c r="B15" s="238"/>
      <c r="C15" s="106"/>
      <c r="D15" s="239"/>
      <c r="E15" s="230"/>
      <c r="F15" s="231"/>
    </row>
    <row r="16" spans="1:8" x14ac:dyDescent="0.3">
      <c r="A16" s="229"/>
      <c r="B16" s="238"/>
      <c r="C16" s="106"/>
      <c r="D16" s="239"/>
      <c r="E16" s="230"/>
      <c r="F16" s="231"/>
    </row>
    <row r="17" spans="1:6" x14ac:dyDescent="0.3">
      <c r="A17" s="50"/>
      <c r="B17" s="47"/>
      <c r="C17" s="47"/>
      <c r="D17" s="47"/>
      <c r="E17" s="47"/>
      <c r="F17" s="124"/>
    </row>
    <row r="18" spans="1:6" x14ac:dyDescent="0.3">
      <c r="A18" s="50"/>
      <c r="B18" s="47"/>
      <c r="C18" s="47"/>
      <c r="D18" s="47"/>
      <c r="E18" s="47"/>
      <c r="F18" s="124"/>
    </row>
    <row r="19" spans="1:6" ht="15.6" x14ac:dyDescent="0.3">
      <c r="A19" s="50"/>
      <c r="B19" s="47"/>
      <c r="C19" s="47"/>
      <c r="D19" s="47"/>
      <c r="E19" s="47"/>
      <c r="F19" s="240">
        <f>SUM(F3+F7-F8)</f>
        <v>21747.120000000003</v>
      </c>
    </row>
    <row r="20" spans="1:6" x14ac:dyDescent="0.3">
      <c r="A20" s="55"/>
      <c r="B20" s="56"/>
      <c r="C20" s="56"/>
      <c r="D20" s="56"/>
      <c r="E20" s="56"/>
      <c r="F20" s="57"/>
    </row>
    <row r="21" spans="1:6" x14ac:dyDescent="0.3">
      <c r="A21" s="58" t="s">
        <v>317</v>
      </c>
      <c r="B21" s="59"/>
      <c r="C21" s="60"/>
      <c r="D21" s="59"/>
      <c r="E21" s="59"/>
      <c r="F21" s="45"/>
    </row>
    <row r="22" spans="1:6" x14ac:dyDescent="0.3">
      <c r="A22" s="51" t="s">
        <v>57</v>
      </c>
      <c r="B22" s="47"/>
      <c r="C22" s="47"/>
      <c r="D22" s="47"/>
      <c r="E22" s="47"/>
      <c r="F22" s="54">
        <v>21947.119999999999</v>
      </c>
    </row>
    <row r="23" spans="1:6" x14ac:dyDescent="0.3">
      <c r="A23" s="51" t="s">
        <v>329</v>
      </c>
      <c r="B23" s="47"/>
      <c r="C23" s="47"/>
      <c r="D23" s="47"/>
      <c r="E23" s="47"/>
      <c r="F23" s="101">
        <v>200</v>
      </c>
    </row>
    <row r="24" spans="1:6" x14ac:dyDescent="0.3">
      <c r="A24" s="46"/>
      <c r="B24" s="47"/>
      <c r="C24" s="47"/>
      <c r="D24" s="47"/>
      <c r="E24" s="47"/>
      <c r="F24" s="48"/>
    </row>
    <row r="25" spans="1:6" x14ac:dyDescent="0.3">
      <c r="A25" s="51" t="s">
        <v>0</v>
      </c>
      <c r="B25" s="61" t="s">
        <v>41</v>
      </c>
      <c r="C25" s="61"/>
      <c r="D25" s="61"/>
      <c r="E25" s="61"/>
      <c r="F25" s="62">
        <f>SUM(F22-F23)</f>
        <v>21747.119999999999</v>
      </c>
    </row>
    <row r="26" spans="1:6" x14ac:dyDescent="0.3">
      <c r="A26" s="55"/>
      <c r="B26" s="56"/>
      <c r="C26" s="56"/>
      <c r="D26" s="56"/>
      <c r="E26" s="56"/>
      <c r="F26" s="57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&amp;CFornham St Martin cum St Genevieve Parish Council
Bank Reconciliation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topLeftCell="A27" workbookViewId="0">
      <selection activeCell="K54" sqref="K54"/>
    </sheetView>
  </sheetViews>
  <sheetFormatPr defaultRowHeight="14.4" x14ac:dyDescent="0.3"/>
  <cols>
    <col min="8" max="8" width="15.77734375" customWidth="1"/>
  </cols>
  <sheetData>
    <row r="1" spans="1:8" x14ac:dyDescent="0.3">
      <c r="A1" t="s">
        <v>64</v>
      </c>
    </row>
    <row r="2" spans="1:8" x14ac:dyDescent="0.3">
      <c r="A2" t="s">
        <v>319</v>
      </c>
    </row>
    <row r="4" spans="1:8" x14ac:dyDescent="0.3">
      <c r="H4" t="s">
        <v>320</v>
      </c>
    </row>
    <row r="5" spans="1:8" x14ac:dyDescent="0.3">
      <c r="E5" s="150" t="s">
        <v>65</v>
      </c>
    </row>
    <row r="6" spans="1:8" x14ac:dyDescent="0.3">
      <c r="D6" t="s">
        <v>66</v>
      </c>
      <c r="H6">
        <v>28834</v>
      </c>
    </row>
    <row r="7" spans="1:8" x14ac:dyDescent="0.3">
      <c r="D7" t="s">
        <v>67</v>
      </c>
    </row>
    <row r="8" spans="1:8" x14ac:dyDescent="0.3">
      <c r="D8" t="s">
        <v>68</v>
      </c>
    </row>
    <row r="9" spans="1:8" x14ac:dyDescent="0.3">
      <c r="D9" t="s">
        <v>69</v>
      </c>
      <c r="H9">
        <v>3000</v>
      </c>
    </row>
    <row r="10" spans="1:8" x14ac:dyDescent="0.3">
      <c r="D10" t="s">
        <v>70</v>
      </c>
    </row>
    <row r="11" spans="1:8" x14ac:dyDescent="0.3">
      <c r="D11" t="s">
        <v>14</v>
      </c>
      <c r="H11">
        <v>646</v>
      </c>
    </row>
    <row r="12" spans="1:8" x14ac:dyDescent="0.3">
      <c r="D12" t="s">
        <v>318</v>
      </c>
      <c r="H12">
        <v>1208.8900000000001</v>
      </c>
    </row>
    <row r="13" spans="1:8" x14ac:dyDescent="0.3">
      <c r="D13" t="s">
        <v>58</v>
      </c>
      <c r="H13">
        <v>1337.8</v>
      </c>
    </row>
    <row r="14" spans="1:8" x14ac:dyDescent="0.3">
      <c r="D14" s="150" t="s">
        <v>71</v>
      </c>
      <c r="E14" s="150"/>
      <c r="F14" s="150"/>
      <c r="G14" s="150"/>
      <c r="H14" s="151">
        <f>SUM(H6:H13)</f>
        <v>35026.69</v>
      </c>
    </row>
    <row r="17" spans="4:8" x14ac:dyDescent="0.3">
      <c r="E17" s="150" t="s">
        <v>72</v>
      </c>
    </row>
    <row r="19" spans="4:8" x14ac:dyDescent="0.3">
      <c r="D19" t="s">
        <v>73</v>
      </c>
      <c r="H19">
        <v>8969.2800000000007</v>
      </c>
    </row>
    <row r="20" spans="4:8" x14ac:dyDescent="0.3">
      <c r="D20" t="s">
        <v>42</v>
      </c>
      <c r="H20">
        <v>102.69</v>
      </c>
    </row>
    <row r="21" spans="4:8" x14ac:dyDescent="0.3">
      <c r="D21" t="s">
        <v>74</v>
      </c>
      <c r="H21">
        <v>694.63</v>
      </c>
    </row>
    <row r="22" spans="4:8" x14ac:dyDescent="0.3">
      <c r="D22" t="s">
        <v>60</v>
      </c>
      <c r="H22">
        <v>312</v>
      </c>
    </row>
    <row r="23" spans="4:8" x14ac:dyDescent="0.3">
      <c r="D23" t="s">
        <v>75</v>
      </c>
      <c r="H23">
        <v>54</v>
      </c>
    </row>
    <row r="24" spans="4:8" x14ac:dyDescent="0.3">
      <c r="D24" t="s">
        <v>76</v>
      </c>
      <c r="H24">
        <v>655.04999999999995</v>
      </c>
    </row>
    <row r="25" spans="4:8" x14ac:dyDescent="0.3">
      <c r="D25" t="s">
        <v>77</v>
      </c>
      <c r="H25">
        <v>795.7</v>
      </c>
    </row>
    <row r="26" spans="4:8" x14ac:dyDescent="0.3">
      <c r="D26" t="s">
        <v>78</v>
      </c>
      <c r="H26">
        <v>4425.2700000000004</v>
      </c>
    </row>
    <row r="27" spans="4:8" x14ac:dyDescent="0.3">
      <c r="D27" t="s">
        <v>79</v>
      </c>
      <c r="H27">
        <v>240</v>
      </c>
    </row>
    <row r="28" spans="4:8" x14ac:dyDescent="0.3">
      <c r="D28" t="s">
        <v>3</v>
      </c>
      <c r="H28">
        <v>839.24</v>
      </c>
    </row>
    <row r="29" spans="4:8" x14ac:dyDescent="0.3">
      <c r="D29" t="s">
        <v>18</v>
      </c>
      <c r="H29">
        <v>0</v>
      </c>
    </row>
    <row r="30" spans="4:8" x14ac:dyDescent="0.3">
      <c r="D30" t="s">
        <v>80</v>
      </c>
      <c r="H30">
        <v>0</v>
      </c>
    </row>
    <row r="31" spans="4:8" x14ac:dyDescent="0.3">
      <c r="D31" t="s">
        <v>81</v>
      </c>
      <c r="H31">
        <v>0</v>
      </c>
    </row>
    <row r="32" spans="4:8" x14ac:dyDescent="0.3">
      <c r="D32" t="s">
        <v>59</v>
      </c>
      <c r="H32">
        <v>0</v>
      </c>
    </row>
    <row r="33" spans="4:8" x14ac:dyDescent="0.3">
      <c r="D33" t="s">
        <v>82</v>
      </c>
      <c r="H33">
        <v>20</v>
      </c>
    </row>
    <row r="34" spans="4:8" x14ac:dyDescent="0.3">
      <c r="D34" t="s">
        <v>50</v>
      </c>
      <c r="H34">
        <v>1200</v>
      </c>
    </row>
    <row r="35" spans="4:8" x14ac:dyDescent="0.3">
      <c r="D35" t="s">
        <v>84</v>
      </c>
      <c r="H35">
        <v>293.64999999999998</v>
      </c>
    </row>
    <row r="36" spans="4:8" x14ac:dyDescent="0.3">
      <c r="D36" t="s">
        <v>55</v>
      </c>
      <c r="H36">
        <v>2471.33</v>
      </c>
    </row>
    <row r="37" spans="4:8" x14ac:dyDescent="0.3">
      <c r="D37" t="s">
        <v>85</v>
      </c>
      <c r="H37">
        <v>1083.3</v>
      </c>
    </row>
    <row r="38" spans="4:8" x14ac:dyDescent="0.3">
      <c r="D38" t="s">
        <v>86</v>
      </c>
      <c r="H38">
        <v>0</v>
      </c>
    </row>
    <row r="39" spans="4:8" x14ac:dyDescent="0.3">
      <c r="D39" t="s">
        <v>62</v>
      </c>
      <c r="H39">
        <v>1096.1099999999999</v>
      </c>
    </row>
    <row r="40" spans="4:8" x14ac:dyDescent="0.3">
      <c r="D40" s="150" t="s">
        <v>87</v>
      </c>
      <c r="E40" s="150"/>
      <c r="F40" s="150"/>
      <c r="G40" s="150"/>
      <c r="H40" s="151">
        <f>SUM(H19:H39)</f>
        <v>23252.250000000004</v>
      </c>
    </row>
    <row r="42" spans="4:8" x14ac:dyDescent="0.3">
      <c r="D42" t="s">
        <v>321</v>
      </c>
      <c r="H42" s="152">
        <v>9972.68</v>
      </c>
    </row>
    <row r="43" spans="4:8" x14ac:dyDescent="0.3">
      <c r="H43" s="153"/>
    </row>
    <row r="44" spans="4:8" x14ac:dyDescent="0.3">
      <c r="D44" t="s">
        <v>15</v>
      </c>
      <c r="H44">
        <v>35026.69</v>
      </c>
    </row>
    <row r="45" spans="4:8" x14ac:dyDescent="0.3">
      <c r="D45" t="s">
        <v>16</v>
      </c>
      <c r="H45">
        <v>23252.25</v>
      </c>
    </row>
    <row r="47" spans="4:8" x14ac:dyDescent="0.3">
      <c r="D47" t="s">
        <v>322</v>
      </c>
      <c r="H47" s="151">
        <v>21947.119999999999</v>
      </c>
    </row>
    <row r="48" spans="4:8" x14ac:dyDescent="0.3">
      <c r="D48" t="s">
        <v>88</v>
      </c>
      <c r="H48">
        <v>200</v>
      </c>
    </row>
    <row r="49" spans="1:8" x14ac:dyDescent="0.3">
      <c r="D49" t="s">
        <v>41</v>
      </c>
      <c r="H49" s="151">
        <f>SUM(H42+H44-H45)</f>
        <v>21747.120000000003</v>
      </c>
    </row>
    <row r="52" spans="1:8" x14ac:dyDescent="0.3">
      <c r="B52" t="s">
        <v>89</v>
      </c>
    </row>
    <row r="53" spans="1:8" x14ac:dyDescent="0.3">
      <c r="B53" t="s">
        <v>328</v>
      </c>
      <c r="E53" t="s">
        <v>323</v>
      </c>
      <c r="H53" s="154">
        <v>21747.119999999999</v>
      </c>
    </row>
    <row r="54" spans="1:8" x14ac:dyDescent="0.3">
      <c r="H54" s="154"/>
    </row>
    <row r="55" spans="1:8" x14ac:dyDescent="0.3">
      <c r="H55" s="154"/>
    </row>
    <row r="57" spans="1:8" x14ac:dyDescent="0.3">
      <c r="A57" t="s">
        <v>324</v>
      </c>
    </row>
    <row r="58" spans="1:8" x14ac:dyDescent="0.3">
      <c r="A58" t="s">
        <v>325</v>
      </c>
    </row>
    <row r="59" spans="1:8" x14ac:dyDescent="0.3">
      <c r="A59" t="s">
        <v>91</v>
      </c>
    </row>
    <row r="60" spans="1:8" x14ac:dyDescent="0.3">
      <c r="A60" t="s">
        <v>92</v>
      </c>
    </row>
    <row r="62" spans="1:8" x14ac:dyDescent="0.3">
      <c r="A62" t="s">
        <v>326</v>
      </c>
    </row>
    <row r="63" spans="1:8" x14ac:dyDescent="0.3">
      <c r="A63" t="s">
        <v>91</v>
      </c>
    </row>
    <row r="64" spans="1:8" x14ac:dyDescent="0.3">
      <c r="A64" t="s">
        <v>93</v>
      </c>
    </row>
  </sheetData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0"/>
  <sheetViews>
    <sheetView workbookViewId="0">
      <selection activeCell="S44" sqref="S44"/>
    </sheetView>
  </sheetViews>
  <sheetFormatPr defaultRowHeight="14.4" x14ac:dyDescent="0.3"/>
  <cols>
    <col min="1" max="1" width="33.44140625" customWidth="1"/>
    <col min="2" max="2" width="19.6640625" hidden="1" customWidth="1"/>
    <col min="3" max="3" width="16.6640625" hidden="1" customWidth="1"/>
    <col min="4" max="9" width="0" hidden="1" customWidth="1"/>
    <col min="10" max="10" width="14.5546875" customWidth="1"/>
    <col min="12" max="12" width="12.5546875" customWidth="1"/>
    <col min="14" max="14" width="13.33203125" customWidth="1"/>
    <col min="15" max="15" width="13" customWidth="1"/>
    <col min="16" max="16" width="14.5546875" customWidth="1"/>
    <col min="17" max="17" width="14.6640625" customWidth="1"/>
  </cols>
  <sheetData>
    <row r="1" spans="1:18" ht="42" x14ac:dyDescent="0.3">
      <c r="A1" s="176"/>
      <c r="B1" s="177" t="s">
        <v>104</v>
      </c>
      <c r="C1" s="178">
        <v>42005</v>
      </c>
      <c r="D1" s="178">
        <v>42036</v>
      </c>
      <c r="E1" s="178">
        <v>42064</v>
      </c>
      <c r="F1" s="178" t="s">
        <v>105</v>
      </c>
      <c r="G1" s="178"/>
      <c r="H1" s="179" t="s">
        <v>106</v>
      </c>
      <c r="I1" s="179"/>
      <c r="J1" s="179" t="s">
        <v>107</v>
      </c>
      <c r="K1" s="180"/>
      <c r="L1" s="181" t="s">
        <v>108</v>
      </c>
      <c r="M1" s="181" t="s">
        <v>109</v>
      </c>
      <c r="N1" s="181" t="s">
        <v>149</v>
      </c>
      <c r="O1" s="182" t="s">
        <v>110</v>
      </c>
      <c r="P1" s="242" t="s">
        <v>150</v>
      </c>
      <c r="Q1" s="183" t="s">
        <v>151</v>
      </c>
      <c r="R1" s="182"/>
    </row>
    <row r="2" spans="1:18" x14ac:dyDescent="0.3">
      <c r="A2" s="184" t="s">
        <v>111</v>
      </c>
      <c r="B2" s="185"/>
      <c r="C2" s="185"/>
      <c r="D2" s="185"/>
      <c r="E2" s="185"/>
      <c r="F2" s="185"/>
      <c r="G2" s="185"/>
      <c r="H2" s="186"/>
      <c r="I2" s="186"/>
      <c r="J2" s="186"/>
      <c r="K2" s="187"/>
      <c r="L2" s="188"/>
      <c r="M2" s="188"/>
      <c r="N2" s="188"/>
      <c r="O2" s="188"/>
      <c r="P2" s="189"/>
      <c r="Q2" s="243"/>
      <c r="R2" s="188"/>
    </row>
    <row r="3" spans="1:18" x14ac:dyDescent="0.3">
      <c r="A3" s="188" t="s">
        <v>1</v>
      </c>
      <c r="B3" s="185">
        <f>-'[1]Monthly Cashflow'!AH14</f>
        <v>-1000</v>
      </c>
      <c r="C3" s="185">
        <v>0</v>
      </c>
      <c r="D3" s="185">
        <v>0</v>
      </c>
      <c r="E3" s="185">
        <v>0</v>
      </c>
      <c r="F3" s="185">
        <f t="shared" ref="F3:F10" si="0">SUM(B3:E3)</f>
        <v>-1000</v>
      </c>
      <c r="G3" s="185"/>
      <c r="H3" s="186">
        <v>20750</v>
      </c>
      <c r="I3" s="186"/>
      <c r="J3" s="191">
        <v>21750</v>
      </c>
      <c r="K3" s="187"/>
      <c r="L3" s="192">
        <v>24387</v>
      </c>
      <c r="M3" s="188">
        <v>26041</v>
      </c>
      <c r="N3" s="188">
        <v>26041</v>
      </c>
      <c r="O3" s="188">
        <v>26090</v>
      </c>
      <c r="P3" s="189">
        <v>27315</v>
      </c>
      <c r="Q3" s="243">
        <v>27315</v>
      </c>
      <c r="R3" s="188"/>
    </row>
    <row r="4" spans="1:18" x14ac:dyDescent="0.3">
      <c r="A4" s="188" t="s">
        <v>52</v>
      </c>
      <c r="B4" s="185">
        <f>-'[1]Monthly Cashflow'!AI14</f>
        <v>-18.5</v>
      </c>
      <c r="C4" s="185">
        <v>0</v>
      </c>
      <c r="D4" s="185">
        <v>0</v>
      </c>
      <c r="E4" s="185">
        <v>0</v>
      </c>
      <c r="F4" s="185">
        <f t="shared" si="0"/>
        <v>-18.5</v>
      </c>
      <c r="G4" s="185"/>
      <c r="H4" s="186">
        <v>1108</v>
      </c>
      <c r="I4" s="186"/>
      <c r="J4" s="186">
        <v>0</v>
      </c>
      <c r="K4" s="187"/>
      <c r="L4" s="192">
        <v>0</v>
      </c>
      <c r="M4" s="188">
        <v>0</v>
      </c>
      <c r="N4" s="188">
        <v>0</v>
      </c>
      <c r="O4" s="188">
        <v>0</v>
      </c>
      <c r="P4" s="189"/>
      <c r="Q4" s="243"/>
      <c r="R4" s="188"/>
    </row>
    <row r="5" spans="1:18" x14ac:dyDescent="0.3">
      <c r="A5" s="188" t="s">
        <v>112</v>
      </c>
      <c r="B5" s="185">
        <f>-'[1]Monthly Cashflow'!AJ14</f>
        <v>17842</v>
      </c>
      <c r="C5" s="185">
        <v>0</v>
      </c>
      <c r="D5" s="185">
        <v>0</v>
      </c>
      <c r="E5" s="185">
        <v>0</v>
      </c>
      <c r="F5" s="185">
        <f t="shared" si="0"/>
        <v>17842</v>
      </c>
      <c r="G5" s="185"/>
      <c r="H5" s="186">
        <v>0</v>
      </c>
      <c r="I5" s="186"/>
      <c r="J5" s="186">
        <v>0</v>
      </c>
      <c r="K5" s="187"/>
      <c r="L5" s="192">
        <v>0</v>
      </c>
      <c r="M5" s="188">
        <v>0</v>
      </c>
      <c r="N5" s="188">
        <v>578.28</v>
      </c>
      <c r="O5" s="188">
        <v>0</v>
      </c>
      <c r="P5" s="189">
        <v>432.5</v>
      </c>
      <c r="Q5" s="243"/>
      <c r="R5" s="188"/>
    </row>
    <row r="6" spans="1:18" x14ac:dyDescent="0.3">
      <c r="A6" s="188" t="s">
        <v>102</v>
      </c>
      <c r="B6" s="185">
        <f>-'[1]Monthly Cashflow'!AK14</f>
        <v>2158</v>
      </c>
      <c r="C6" s="185">
        <v>1</v>
      </c>
      <c r="D6" s="185">
        <v>1</v>
      </c>
      <c r="E6" s="185">
        <v>1</v>
      </c>
      <c r="F6" s="185">
        <f t="shared" si="0"/>
        <v>2161</v>
      </c>
      <c r="G6" s="185"/>
      <c r="H6" s="186">
        <v>0</v>
      </c>
      <c r="I6" s="186"/>
      <c r="J6" s="186">
        <v>25</v>
      </c>
      <c r="K6" s="187"/>
      <c r="L6" s="192">
        <v>25</v>
      </c>
      <c r="M6" s="188">
        <v>25</v>
      </c>
      <c r="N6" s="188">
        <v>1.79</v>
      </c>
      <c r="O6" s="188">
        <v>0</v>
      </c>
      <c r="P6" s="189"/>
      <c r="Q6" s="243"/>
      <c r="R6" s="188"/>
    </row>
    <row r="7" spans="1:18" x14ac:dyDescent="0.3">
      <c r="A7" s="188" t="s">
        <v>4</v>
      </c>
      <c r="B7" s="185"/>
      <c r="C7" s="185"/>
      <c r="D7" s="185"/>
      <c r="E7" s="185"/>
      <c r="F7" s="185"/>
      <c r="G7" s="185"/>
      <c r="H7" s="186"/>
      <c r="I7" s="186"/>
      <c r="J7" s="186">
        <v>1500</v>
      </c>
      <c r="K7" s="187"/>
      <c r="L7" s="192">
        <v>1900</v>
      </c>
      <c r="M7" s="188">
        <v>1500</v>
      </c>
      <c r="N7" s="188">
        <v>0</v>
      </c>
      <c r="O7" s="188">
        <v>1900</v>
      </c>
      <c r="P7" s="189"/>
      <c r="Q7" s="243">
        <v>4958.3900000000003</v>
      </c>
      <c r="R7" s="188"/>
    </row>
    <row r="8" spans="1:18" x14ac:dyDescent="0.3">
      <c r="A8" s="188" t="s">
        <v>55</v>
      </c>
      <c r="B8" s="185"/>
      <c r="C8" s="185"/>
      <c r="D8" s="185"/>
      <c r="E8" s="185"/>
      <c r="F8" s="185"/>
      <c r="G8" s="185"/>
      <c r="H8" s="186"/>
      <c r="I8" s="186"/>
      <c r="J8" s="186">
        <v>2000</v>
      </c>
      <c r="K8" s="187"/>
      <c r="L8" s="192">
        <v>2000</v>
      </c>
      <c r="M8" s="188">
        <v>1600</v>
      </c>
      <c r="N8" s="188">
        <v>1611</v>
      </c>
      <c r="O8" s="188">
        <v>1900</v>
      </c>
      <c r="P8" s="189">
        <v>316.8</v>
      </c>
      <c r="Q8" s="243">
        <v>1600</v>
      </c>
      <c r="R8" s="188"/>
    </row>
    <row r="9" spans="1:18" x14ac:dyDescent="0.3">
      <c r="A9" s="188" t="s">
        <v>113</v>
      </c>
      <c r="B9" s="185">
        <f>-'[1]Monthly Cashflow'!AM14</f>
        <v>16.38</v>
      </c>
      <c r="C9" s="185">
        <v>0</v>
      </c>
      <c r="D9" s="185">
        <v>0</v>
      </c>
      <c r="E9" s="185">
        <v>0</v>
      </c>
      <c r="F9" s="185">
        <f t="shared" si="0"/>
        <v>16.38</v>
      </c>
      <c r="G9" s="185"/>
      <c r="H9" s="186">
        <v>425</v>
      </c>
      <c r="I9" s="186"/>
      <c r="J9" s="186">
        <v>0</v>
      </c>
      <c r="K9" s="187"/>
      <c r="L9" s="192">
        <v>600</v>
      </c>
      <c r="M9" s="188">
        <v>0</v>
      </c>
      <c r="N9" s="188">
        <v>950.45</v>
      </c>
      <c r="O9" s="188">
        <v>0</v>
      </c>
      <c r="P9" s="189"/>
      <c r="Q9" s="243"/>
      <c r="R9" s="188"/>
    </row>
    <row r="10" spans="1:18" x14ac:dyDescent="0.3">
      <c r="A10" s="193" t="s">
        <v>0</v>
      </c>
      <c r="B10" s="194">
        <f>SUM(B3:B9)</f>
        <v>18997.88</v>
      </c>
      <c r="C10" s="194">
        <f t="shared" ref="C10:E10" si="1">SUM(C3:C9)</f>
        <v>1</v>
      </c>
      <c r="D10" s="194">
        <f t="shared" si="1"/>
        <v>1</v>
      </c>
      <c r="E10" s="194">
        <f t="shared" si="1"/>
        <v>1</v>
      </c>
      <c r="F10" s="194">
        <f t="shared" si="0"/>
        <v>19000.88</v>
      </c>
      <c r="G10" s="194"/>
      <c r="H10" s="194">
        <f>SUM(H3:H9)</f>
        <v>22283</v>
      </c>
      <c r="I10" s="194"/>
      <c r="J10" s="195">
        <f>SUM(J3:J9)</f>
        <v>25275</v>
      </c>
      <c r="K10" s="196"/>
      <c r="L10" s="197">
        <f t="shared" ref="L10:Q10" si="2">SUM(L3:L9)</f>
        <v>28912</v>
      </c>
      <c r="M10" s="184">
        <f t="shared" si="2"/>
        <v>29166</v>
      </c>
      <c r="N10" s="184">
        <f t="shared" si="2"/>
        <v>29182.52</v>
      </c>
      <c r="O10" s="184">
        <f t="shared" si="2"/>
        <v>29890</v>
      </c>
      <c r="P10" s="198">
        <f t="shared" si="2"/>
        <v>28064.3</v>
      </c>
      <c r="Q10" s="244">
        <f t="shared" si="2"/>
        <v>33873.39</v>
      </c>
      <c r="R10" s="184"/>
    </row>
    <row r="11" spans="1:18" x14ac:dyDescent="0.3">
      <c r="A11" s="193"/>
      <c r="B11" s="194"/>
      <c r="C11" s="185"/>
      <c r="D11" s="185"/>
      <c r="E11" s="185"/>
      <c r="F11" s="185"/>
      <c r="G11" s="185"/>
      <c r="H11" s="186"/>
      <c r="I11" s="186"/>
      <c r="J11" s="186"/>
      <c r="K11" s="187"/>
      <c r="L11" s="192"/>
      <c r="M11" s="188"/>
      <c r="N11" s="188"/>
      <c r="O11" s="188"/>
      <c r="P11" s="189"/>
      <c r="Q11" s="243"/>
      <c r="R11" s="188"/>
    </row>
    <row r="12" spans="1:18" x14ac:dyDescent="0.3">
      <c r="A12" s="184" t="s">
        <v>114</v>
      </c>
      <c r="B12" s="185"/>
      <c r="C12" s="185"/>
      <c r="D12" s="185"/>
      <c r="E12" s="185"/>
      <c r="F12" s="185"/>
      <c r="G12" s="185"/>
      <c r="H12" s="186"/>
      <c r="I12" s="186"/>
      <c r="J12" s="186"/>
      <c r="K12" s="187"/>
      <c r="L12" s="192"/>
      <c r="M12" s="188"/>
      <c r="N12" s="188"/>
      <c r="O12" s="188"/>
      <c r="P12" s="189"/>
      <c r="Q12" s="243"/>
      <c r="R12" s="188"/>
    </row>
    <row r="13" spans="1:18" ht="93" x14ac:dyDescent="0.3">
      <c r="A13" s="199" t="s">
        <v>115</v>
      </c>
      <c r="B13" s="200">
        <f>'[1]Monthly Cashflow'!D14</f>
        <v>1236.45</v>
      </c>
      <c r="C13" s="185">
        <v>434</v>
      </c>
      <c r="D13" s="185">
        <v>434</v>
      </c>
      <c r="E13" s="185">
        <v>542</v>
      </c>
      <c r="F13" s="185">
        <f t="shared" ref="F13:F24" si="3">SUM(B13:E13)</f>
        <v>2646.45</v>
      </c>
      <c r="G13" s="185"/>
      <c r="H13" s="186">
        <v>6250</v>
      </c>
      <c r="I13" s="186"/>
      <c r="J13" s="191">
        <v>5600</v>
      </c>
      <c r="K13" s="187"/>
      <c r="L13" s="192">
        <v>5870</v>
      </c>
      <c r="M13" s="188">
        <v>6383</v>
      </c>
      <c r="N13" s="188">
        <v>7291.41</v>
      </c>
      <c r="O13" s="188">
        <v>7602.64</v>
      </c>
      <c r="P13" s="189">
        <v>5176.29</v>
      </c>
      <c r="Q13" s="243">
        <v>7808.48</v>
      </c>
      <c r="R13" s="245" t="s">
        <v>152</v>
      </c>
    </row>
    <row r="14" spans="1:18" x14ac:dyDescent="0.3">
      <c r="A14" s="199" t="s">
        <v>116</v>
      </c>
      <c r="B14" s="200" t="e">
        <f>'[1]Monthly Cashflow'!E14</f>
        <v>#REF!</v>
      </c>
      <c r="C14" s="185">
        <v>360</v>
      </c>
      <c r="D14" s="185">
        <v>10</v>
      </c>
      <c r="E14" s="185">
        <v>110</v>
      </c>
      <c r="F14" s="185" t="e">
        <f t="shared" si="3"/>
        <v>#REF!</v>
      </c>
      <c r="G14" s="185"/>
      <c r="H14" s="186">
        <v>1500</v>
      </c>
      <c r="I14" s="186"/>
      <c r="J14" s="186">
        <v>1000</v>
      </c>
      <c r="K14" s="187"/>
      <c r="L14" s="192">
        <v>500</v>
      </c>
      <c r="M14" s="188">
        <v>100</v>
      </c>
      <c r="N14" s="188">
        <v>51.95</v>
      </c>
      <c r="O14" s="188">
        <v>100</v>
      </c>
      <c r="P14" s="189">
        <v>12.69</v>
      </c>
      <c r="Q14" s="243">
        <v>100</v>
      </c>
      <c r="R14" s="188"/>
    </row>
    <row r="15" spans="1:18" x14ac:dyDescent="0.3">
      <c r="A15" s="199" t="s">
        <v>117</v>
      </c>
      <c r="B15" s="200">
        <f>'[1]Monthly Cashflow'!F14</f>
        <v>4443.68</v>
      </c>
      <c r="C15" s="185">
        <v>0</v>
      </c>
      <c r="D15" s="185">
        <v>0</v>
      </c>
      <c r="E15" s="185">
        <v>0</v>
      </c>
      <c r="F15" s="185">
        <f t="shared" si="3"/>
        <v>4443.68</v>
      </c>
      <c r="G15" s="185"/>
      <c r="H15" s="186">
        <v>25</v>
      </c>
      <c r="I15" s="186"/>
      <c r="J15" s="186">
        <v>60</v>
      </c>
      <c r="K15" s="187"/>
      <c r="L15" s="192">
        <v>100</v>
      </c>
      <c r="M15" s="188">
        <v>200</v>
      </c>
      <c r="N15" s="188">
        <v>0</v>
      </c>
      <c r="O15" s="188">
        <v>200</v>
      </c>
      <c r="P15" s="189"/>
      <c r="Q15" s="243">
        <v>200</v>
      </c>
      <c r="R15" s="188"/>
    </row>
    <row r="16" spans="1:18" x14ac:dyDescent="0.3">
      <c r="A16" s="199" t="s">
        <v>3</v>
      </c>
      <c r="B16" s="200">
        <f>'[1]Monthly Cashflow'!G14</f>
        <v>894.95</v>
      </c>
      <c r="C16" s="185">
        <v>0</v>
      </c>
      <c r="D16" s="185">
        <v>0</v>
      </c>
      <c r="E16" s="185">
        <v>0</v>
      </c>
      <c r="F16" s="185">
        <f t="shared" si="3"/>
        <v>894.95</v>
      </c>
      <c r="G16" s="185"/>
      <c r="H16" s="186">
        <v>400</v>
      </c>
      <c r="I16" s="186"/>
      <c r="J16" s="186">
        <v>425</v>
      </c>
      <c r="K16" s="187"/>
      <c r="L16" s="192">
        <v>490</v>
      </c>
      <c r="M16" s="188">
        <v>500</v>
      </c>
      <c r="N16" s="188">
        <v>510.76</v>
      </c>
      <c r="O16" s="188">
        <v>515</v>
      </c>
      <c r="P16" s="189">
        <v>524.59</v>
      </c>
      <c r="Q16" s="243">
        <v>525</v>
      </c>
      <c r="R16" s="188"/>
    </row>
    <row r="17" spans="1:18" x14ac:dyDescent="0.3">
      <c r="A17" s="199" t="s">
        <v>118</v>
      </c>
      <c r="B17" s="200">
        <f>'[1]Monthly Cashflow'!H14</f>
        <v>32</v>
      </c>
      <c r="C17" s="185">
        <v>0</v>
      </c>
      <c r="D17" s="185">
        <v>0</v>
      </c>
      <c r="E17" s="185">
        <v>0</v>
      </c>
      <c r="F17" s="185">
        <f t="shared" si="3"/>
        <v>32</v>
      </c>
      <c r="G17" s="185"/>
      <c r="H17" s="186">
        <v>525</v>
      </c>
      <c r="I17" s="186"/>
      <c r="J17" s="186">
        <v>500</v>
      </c>
      <c r="K17" s="187"/>
      <c r="L17" s="192">
        <v>540</v>
      </c>
      <c r="M17" s="188">
        <v>520</v>
      </c>
      <c r="N17" s="188">
        <v>853.25</v>
      </c>
      <c r="O17" s="188">
        <v>815</v>
      </c>
      <c r="P17" s="189">
        <v>530.25</v>
      </c>
      <c r="Q17" s="243">
        <v>531</v>
      </c>
      <c r="R17" s="188"/>
    </row>
    <row r="18" spans="1:18" x14ac:dyDescent="0.3">
      <c r="A18" s="199" t="s">
        <v>119</v>
      </c>
      <c r="B18" s="200">
        <f>'[1]Monthly Cashflow'!I14</f>
        <v>381.24</v>
      </c>
      <c r="C18" s="185">
        <v>0</v>
      </c>
      <c r="D18" s="185">
        <v>0</v>
      </c>
      <c r="E18" s="185">
        <v>0</v>
      </c>
      <c r="F18" s="185">
        <f t="shared" si="3"/>
        <v>381.24</v>
      </c>
      <c r="G18" s="185"/>
      <c r="H18" s="186">
        <v>500</v>
      </c>
      <c r="I18" s="186"/>
      <c r="J18" s="186">
        <v>450</v>
      </c>
      <c r="K18" s="187"/>
      <c r="L18" s="192">
        <v>400</v>
      </c>
      <c r="M18" s="188">
        <v>300</v>
      </c>
      <c r="N18" s="188">
        <v>303.06</v>
      </c>
      <c r="O18" s="188">
        <v>300</v>
      </c>
      <c r="P18" s="189">
        <v>70</v>
      </c>
      <c r="Q18" s="243">
        <v>200</v>
      </c>
      <c r="R18" s="188"/>
    </row>
    <row r="19" spans="1:18" x14ac:dyDescent="0.3">
      <c r="A19" s="199" t="s">
        <v>120</v>
      </c>
      <c r="B19" s="200">
        <f>'[1]Monthly Cashflow'!J14</f>
        <v>505</v>
      </c>
      <c r="C19" s="185">
        <v>43</v>
      </c>
      <c r="D19" s="185">
        <v>0</v>
      </c>
      <c r="E19" s="185">
        <v>0</v>
      </c>
      <c r="F19" s="185">
        <f t="shared" si="3"/>
        <v>548</v>
      </c>
      <c r="G19" s="185"/>
      <c r="H19" s="186">
        <v>0</v>
      </c>
      <c r="I19" s="186"/>
      <c r="J19" s="186">
        <v>100</v>
      </c>
      <c r="K19" s="187"/>
      <c r="L19" s="192">
        <v>100</v>
      </c>
      <c r="M19" s="188">
        <v>1000</v>
      </c>
      <c r="N19" s="188">
        <v>1210.97</v>
      </c>
      <c r="O19" s="188">
        <v>0</v>
      </c>
      <c r="P19" s="189">
        <v>0</v>
      </c>
      <c r="Q19" s="243">
        <v>100</v>
      </c>
      <c r="R19" s="188"/>
    </row>
    <row r="20" spans="1:18" x14ac:dyDescent="0.3">
      <c r="A20" s="199" t="s">
        <v>121</v>
      </c>
      <c r="B20" s="200">
        <f>'[1]Monthly Cashflow'!K14</f>
        <v>510</v>
      </c>
      <c r="C20" s="185">
        <v>20</v>
      </c>
      <c r="D20" s="185">
        <v>0</v>
      </c>
      <c r="E20" s="185">
        <v>0</v>
      </c>
      <c r="F20" s="185">
        <f t="shared" si="3"/>
        <v>530</v>
      </c>
      <c r="G20" s="185"/>
      <c r="H20" s="186">
        <v>500</v>
      </c>
      <c r="I20" s="186"/>
      <c r="J20" s="186">
        <v>150</v>
      </c>
      <c r="K20" s="187"/>
      <c r="L20" s="192">
        <v>350</v>
      </c>
      <c r="M20" s="188">
        <v>250</v>
      </c>
      <c r="N20" s="188">
        <v>9</v>
      </c>
      <c r="O20" s="188">
        <v>350</v>
      </c>
      <c r="P20" s="189">
        <v>0</v>
      </c>
      <c r="Q20" s="243">
        <v>150</v>
      </c>
      <c r="R20" s="188"/>
    </row>
    <row r="21" spans="1:18" x14ac:dyDescent="0.3">
      <c r="A21" s="199" t="s">
        <v>122</v>
      </c>
      <c r="B21" s="200">
        <f>'[1]Monthly Cashflow'!L14</f>
        <v>0</v>
      </c>
      <c r="C21" s="185">
        <v>0</v>
      </c>
      <c r="D21" s="185">
        <v>0</v>
      </c>
      <c r="E21" s="185">
        <v>300</v>
      </c>
      <c r="F21" s="185">
        <f t="shared" si="3"/>
        <v>300</v>
      </c>
      <c r="G21" s="185"/>
      <c r="H21" s="186">
        <v>0</v>
      </c>
      <c r="I21" s="186"/>
      <c r="J21" s="186">
        <v>300</v>
      </c>
      <c r="K21" s="187"/>
      <c r="L21" s="192">
        <v>100</v>
      </c>
      <c r="M21" s="188">
        <v>100</v>
      </c>
      <c r="N21" s="188">
        <v>0</v>
      </c>
      <c r="O21" s="188">
        <v>100</v>
      </c>
      <c r="P21" s="189">
        <v>0</v>
      </c>
      <c r="Q21" s="243">
        <v>0</v>
      </c>
      <c r="R21" s="188"/>
    </row>
    <row r="22" spans="1:18" x14ac:dyDescent="0.3">
      <c r="A22" s="199" t="s">
        <v>123</v>
      </c>
      <c r="B22" s="200">
        <f>'[1]Monthly Cashflow'!M14</f>
        <v>536.29999999999995</v>
      </c>
      <c r="C22" s="185">
        <v>0</v>
      </c>
      <c r="D22" s="185">
        <v>0</v>
      </c>
      <c r="E22" s="185">
        <v>0</v>
      </c>
      <c r="F22" s="185">
        <f t="shared" si="3"/>
        <v>536.29999999999995</v>
      </c>
      <c r="G22" s="185"/>
      <c r="H22" s="186">
        <v>0</v>
      </c>
      <c r="I22" s="186"/>
      <c r="J22" s="186">
        <v>60</v>
      </c>
      <c r="K22" s="187"/>
      <c r="L22" s="192">
        <v>60</v>
      </c>
      <c r="M22" s="188">
        <v>60</v>
      </c>
      <c r="N22" s="188">
        <v>60</v>
      </c>
      <c r="O22" s="188">
        <v>60</v>
      </c>
      <c r="P22" s="189">
        <v>0</v>
      </c>
      <c r="Q22" s="243">
        <v>60</v>
      </c>
      <c r="R22" s="188"/>
    </row>
    <row r="23" spans="1:18" x14ac:dyDescent="0.3">
      <c r="A23" s="199" t="s">
        <v>124</v>
      </c>
      <c r="B23" s="200"/>
      <c r="C23" s="185">
        <v>0</v>
      </c>
      <c r="D23" s="185">
        <v>0</v>
      </c>
      <c r="E23" s="185">
        <v>0</v>
      </c>
      <c r="F23" s="185">
        <f t="shared" si="3"/>
        <v>0</v>
      </c>
      <c r="G23" s="185"/>
      <c r="H23" s="186">
        <v>0</v>
      </c>
      <c r="I23" s="186"/>
      <c r="J23" s="186">
        <v>0</v>
      </c>
      <c r="K23" s="187"/>
      <c r="L23" s="192">
        <v>800</v>
      </c>
      <c r="M23" s="188">
        <v>0</v>
      </c>
      <c r="N23" s="188">
        <v>0</v>
      </c>
      <c r="O23" s="188">
        <v>0</v>
      </c>
      <c r="P23" s="189">
        <v>0</v>
      </c>
      <c r="Q23" s="243">
        <v>0</v>
      </c>
      <c r="R23" s="188"/>
    </row>
    <row r="24" spans="1:18" x14ac:dyDescent="0.3">
      <c r="A24" s="201" t="s">
        <v>125</v>
      </c>
      <c r="B24" s="202" t="e">
        <f>SUM(B13:B23)</f>
        <v>#REF!</v>
      </c>
      <c r="C24" s="202">
        <f>SUM(C13:C23)</f>
        <v>857</v>
      </c>
      <c r="D24" s="202">
        <f>SUM(D13:D23)</f>
        <v>444</v>
      </c>
      <c r="E24" s="202">
        <f>SUM(E13:E23)</f>
        <v>952</v>
      </c>
      <c r="F24" s="194" t="e">
        <f t="shared" si="3"/>
        <v>#REF!</v>
      </c>
      <c r="G24" s="194"/>
      <c r="H24" s="194">
        <f>SUM(H13:H23)</f>
        <v>9700</v>
      </c>
      <c r="I24" s="194"/>
      <c r="J24" s="195">
        <f>SUM(J13:J23)</f>
        <v>8645</v>
      </c>
      <c r="K24" s="196"/>
      <c r="L24" s="197">
        <f t="shared" ref="L24:Q24" si="4">SUM(L13:L23)</f>
        <v>9310</v>
      </c>
      <c r="M24" s="184">
        <f t="shared" si="4"/>
        <v>9413</v>
      </c>
      <c r="N24" s="184">
        <f t="shared" si="4"/>
        <v>10290.399999999998</v>
      </c>
      <c r="O24" s="184">
        <f t="shared" si="4"/>
        <v>10042.64</v>
      </c>
      <c r="P24" s="198">
        <f t="shared" si="4"/>
        <v>6313.82</v>
      </c>
      <c r="Q24" s="244">
        <f t="shared" si="4"/>
        <v>9674.48</v>
      </c>
      <c r="R24" s="184"/>
    </row>
    <row r="25" spans="1:18" x14ac:dyDescent="0.3">
      <c r="A25" s="188"/>
      <c r="B25" s="200"/>
      <c r="C25" s="185"/>
      <c r="D25" s="185"/>
      <c r="E25" s="185"/>
      <c r="F25" s="185"/>
      <c r="G25" s="185"/>
      <c r="H25" s="186"/>
      <c r="I25" s="186"/>
      <c r="J25" s="186"/>
      <c r="K25" s="187"/>
      <c r="L25" s="192"/>
      <c r="M25" s="188"/>
      <c r="N25" s="188"/>
      <c r="O25" s="188"/>
      <c r="P25" s="189"/>
      <c r="Q25" s="243"/>
      <c r="R25" s="188"/>
    </row>
    <row r="26" spans="1:18" x14ac:dyDescent="0.3">
      <c r="A26" s="188" t="s">
        <v>126</v>
      </c>
      <c r="B26" s="200">
        <f>'[1]Monthly Cashflow'!N14</f>
        <v>0</v>
      </c>
      <c r="C26" s="185">
        <v>0</v>
      </c>
      <c r="D26" s="185">
        <v>0</v>
      </c>
      <c r="E26" s="185">
        <v>185</v>
      </c>
      <c r="F26" s="185">
        <f t="shared" ref="F26:F33" si="5">SUM(B26:E26)</f>
        <v>185</v>
      </c>
      <c r="G26" s="185"/>
      <c r="H26" s="186">
        <v>2000</v>
      </c>
      <c r="I26" s="186"/>
      <c r="J26" s="186">
        <v>2050</v>
      </c>
      <c r="K26" s="187"/>
      <c r="L26" s="192">
        <v>4680</v>
      </c>
      <c r="M26" s="188">
        <v>6708</v>
      </c>
      <c r="N26" s="188">
        <v>6181.69</v>
      </c>
      <c r="O26" s="188">
        <v>6708</v>
      </c>
      <c r="P26" s="189">
        <v>3524.96</v>
      </c>
      <c r="Q26" s="243">
        <v>6200</v>
      </c>
      <c r="R26" s="188"/>
    </row>
    <row r="27" spans="1:18" x14ac:dyDescent="0.3">
      <c r="A27" s="188" t="s">
        <v>127</v>
      </c>
      <c r="B27" s="200">
        <f>'[1]Monthly Cashflow'!O14</f>
        <v>0</v>
      </c>
      <c r="C27" s="185">
        <v>0</v>
      </c>
      <c r="D27" s="185">
        <v>0</v>
      </c>
      <c r="E27" s="185">
        <v>0</v>
      </c>
      <c r="F27" s="185">
        <f t="shared" si="5"/>
        <v>0</v>
      </c>
      <c r="G27" s="185"/>
      <c r="H27" s="186">
        <v>100</v>
      </c>
      <c r="I27" s="186"/>
      <c r="J27" s="186">
        <v>100</v>
      </c>
      <c r="K27" s="187"/>
      <c r="L27" s="192">
        <v>100</v>
      </c>
      <c r="M27" s="188">
        <v>100</v>
      </c>
      <c r="N27" s="188">
        <v>88.56</v>
      </c>
      <c r="O27" s="188">
        <v>100</v>
      </c>
      <c r="P27" s="189">
        <v>0</v>
      </c>
      <c r="Q27" s="243">
        <v>100</v>
      </c>
      <c r="R27" s="188"/>
    </row>
    <row r="28" spans="1:18" x14ac:dyDescent="0.3">
      <c r="A28" s="188" t="s">
        <v>54</v>
      </c>
      <c r="B28" s="200">
        <f>'[1]Monthly Cashflow'!P14</f>
        <v>1615</v>
      </c>
      <c r="C28" s="185">
        <v>150</v>
      </c>
      <c r="D28" s="185">
        <v>150</v>
      </c>
      <c r="E28" s="185">
        <v>150</v>
      </c>
      <c r="F28" s="185">
        <f t="shared" si="5"/>
        <v>2065</v>
      </c>
      <c r="G28" s="185"/>
      <c r="H28" s="186">
        <v>900</v>
      </c>
      <c r="I28" s="186"/>
      <c r="J28" s="186">
        <v>1300</v>
      </c>
      <c r="K28" s="187"/>
      <c r="L28" s="192">
        <v>1350</v>
      </c>
      <c r="M28" s="188">
        <v>1350</v>
      </c>
      <c r="N28" s="188">
        <v>1191.6300000000001</v>
      </c>
      <c r="O28" s="188">
        <v>1350</v>
      </c>
      <c r="P28" s="189">
        <v>866.64</v>
      </c>
      <c r="Q28" s="243">
        <v>1200</v>
      </c>
      <c r="R28" s="188"/>
    </row>
    <row r="29" spans="1:18" x14ac:dyDescent="0.3">
      <c r="A29" s="188" t="s">
        <v>128</v>
      </c>
      <c r="B29" s="200">
        <f>'[1]Monthly Cashflow'!Q14</f>
        <v>53.82</v>
      </c>
      <c r="C29" s="185">
        <v>0</v>
      </c>
      <c r="D29" s="185">
        <v>0</v>
      </c>
      <c r="E29" s="185">
        <v>0</v>
      </c>
      <c r="F29" s="185">
        <f t="shared" si="5"/>
        <v>53.82</v>
      </c>
      <c r="G29" s="185"/>
      <c r="H29" s="186">
        <v>0</v>
      </c>
      <c r="I29" s="186"/>
      <c r="J29" s="186">
        <v>250</v>
      </c>
      <c r="K29" s="187"/>
      <c r="L29" s="192">
        <v>250</v>
      </c>
      <c r="M29" s="188">
        <v>250</v>
      </c>
      <c r="N29" s="188">
        <v>0</v>
      </c>
      <c r="O29" s="188">
        <v>250</v>
      </c>
      <c r="P29" s="189">
        <v>0</v>
      </c>
      <c r="Q29" s="243">
        <v>250</v>
      </c>
      <c r="R29" s="188"/>
    </row>
    <row r="30" spans="1:18" x14ac:dyDescent="0.3">
      <c r="A30" s="188" t="s">
        <v>129</v>
      </c>
      <c r="B30" s="200">
        <f>'[1]Monthly Cashflow'!R14</f>
        <v>1346.58</v>
      </c>
      <c r="C30" s="185">
        <v>0</v>
      </c>
      <c r="D30" s="185">
        <v>0</v>
      </c>
      <c r="E30" s="185">
        <v>0</v>
      </c>
      <c r="F30" s="185">
        <f t="shared" si="5"/>
        <v>1346.58</v>
      </c>
      <c r="G30" s="185"/>
      <c r="H30" s="186">
        <v>400</v>
      </c>
      <c r="I30" s="186"/>
      <c r="J30" s="186">
        <v>425</v>
      </c>
      <c r="K30" s="187"/>
      <c r="L30" s="192">
        <v>425</v>
      </c>
      <c r="M30" s="188">
        <v>425</v>
      </c>
      <c r="N30" s="188">
        <v>504</v>
      </c>
      <c r="O30" s="188">
        <v>600</v>
      </c>
      <c r="P30" s="189">
        <v>504</v>
      </c>
      <c r="Q30" s="243">
        <v>450</v>
      </c>
      <c r="R30" s="188"/>
    </row>
    <row r="31" spans="1:18" x14ac:dyDescent="0.3">
      <c r="A31" s="188" t="s">
        <v>130</v>
      </c>
      <c r="B31" s="200">
        <f>'[1]Monthly Cashflow'!S14</f>
        <v>0</v>
      </c>
      <c r="C31" s="185">
        <v>245</v>
      </c>
      <c r="D31" s="185">
        <v>0</v>
      </c>
      <c r="E31" s="185">
        <v>0</v>
      </c>
      <c r="F31" s="185">
        <f t="shared" si="5"/>
        <v>245</v>
      </c>
      <c r="G31" s="185"/>
      <c r="H31" s="186">
        <v>1000</v>
      </c>
      <c r="I31" s="186"/>
      <c r="J31" s="186">
        <v>1500</v>
      </c>
      <c r="K31" s="187"/>
      <c r="L31" s="192">
        <v>985</v>
      </c>
      <c r="M31" s="188">
        <v>1000</v>
      </c>
      <c r="N31" s="188">
        <v>1042.5999999999999</v>
      </c>
      <c r="O31" s="188">
        <v>1000</v>
      </c>
      <c r="P31" s="189">
        <v>853.2</v>
      </c>
      <c r="Q31" s="243">
        <v>1045</v>
      </c>
      <c r="R31" s="188"/>
    </row>
    <row r="32" spans="1:18" x14ac:dyDescent="0.3">
      <c r="A32" s="188" t="s">
        <v>131</v>
      </c>
      <c r="B32" s="200">
        <f>'[1]Monthly Cashflow'!T14</f>
        <v>400</v>
      </c>
      <c r="C32" s="185">
        <v>135</v>
      </c>
      <c r="D32" s="185">
        <v>0</v>
      </c>
      <c r="E32" s="185">
        <v>135</v>
      </c>
      <c r="F32" s="185">
        <f t="shared" si="5"/>
        <v>670</v>
      </c>
      <c r="G32" s="185"/>
      <c r="H32" s="186">
        <v>3000</v>
      </c>
      <c r="I32" s="186"/>
      <c r="J32" s="186">
        <v>1000</v>
      </c>
      <c r="K32" s="187"/>
      <c r="L32" s="192">
        <v>1000</v>
      </c>
      <c r="M32" s="188">
        <v>1000</v>
      </c>
      <c r="N32" s="188">
        <v>439.29</v>
      </c>
      <c r="O32" s="188">
        <v>1000</v>
      </c>
      <c r="P32" s="189">
        <v>213</v>
      </c>
      <c r="Q32" s="243">
        <v>1000</v>
      </c>
      <c r="R32" s="188"/>
    </row>
    <row r="33" spans="1:18" x14ac:dyDescent="0.3">
      <c r="A33" s="193" t="s">
        <v>132</v>
      </c>
      <c r="B33" s="202">
        <f>SUM(B26:B32)</f>
        <v>3415.3999999999996</v>
      </c>
      <c r="C33" s="202">
        <f t="shared" ref="C33:E33" si="6">SUM(C26:C32)</f>
        <v>530</v>
      </c>
      <c r="D33" s="202">
        <f t="shared" si="6"/>
        <v>150</v>
      </c>
      <c r="E33" s="202">
        <f t="shared" si="6"/>
        <v>470</v>
      </c>
      <c r="F33" s="194">
        <f t="shared" si="5"/>
        <v>4565.3999999999996</v>
      </c>
      <c r="G33" s="194"/>
      <c r="H33" s="194">
        <f>SUM(H26:H32)</f>
        <v>7400</v>
      </c>
      <c r="I33" s="194"/>
      <c r="J33" s="195">
        <f>SUM(J26:J32)</f>
        <v>6625</v>
      </c>
      <c r="K33" s="196"/>
      <c r="L33" s="197">
        <f t="shared" ref="L33:Q33" si="7">SUM(L26:L32)</f>
        <v>8790</v>
      </c>
      <c r="M33" s="184">
        <f t="shared" si="7"/>
        <v>10833</v>
      </c>
      <c r="N33" s="184">
        <f t="shared" si="7"/>
        <v>9447.77</v>
      </c>
      <c r="O33" s="184">
        <f t="shared" si="7"/>
        <v>11008</v>
      </c>
      <c r="P33" s="198">
        <f t="shared" si="7"/>
        <v>5961.8</v>
      </c>
      <c r="Q33" s="244">
        <f t="shared" si="7"/>
        <v>10245</v>
      </c>
      <c r="R33" s="184"/>
    </row>
    <row r="34" spans="1:18" x14ac:dyDescent="0.3">
      <c r="A34" s="188"/>
      <c r="B34" s="200"/>
      <c r="C34" s="185"/>
      <c r="D34" s="185"/>
      <c r="E34" s="185"/>
      <c r="F34" s="185"/>
      <c r="G34" s="185"/>
      <c r="H34" s="186"/>
      <c r="I34" s="186"/>
      <c r="J34" s="186"/>
      <c r="K34" s="187"/>
      <c r="L34" s="192"/>
      <c r="M34" s="188"/>
      <c r="N34" s="188"/>
      <c r="O34" s="188"/>
      <c r="P34" s="189"/>
      <c r="Q34" s="243"/>
      <c r="R34" s="188"/>
    </row>
    <row r="35" spans="1:18" x14ac:dyDescent="0.3">
      <c r="A35" s="188"/>
      <c r="B35" s="200"/>
      <c r="C35" s="185"/>
      <c r="D35" s="185"/>
      <c r="E35" s="185"/>
      <c r="F35" s="185"/>
      <c r="G35" s="185"/>
      <c r="H35" s="186"/>
      <c r="I35" s="186"/>
      <c r="J35" s="186"/>
      <c r="K35" s="187"/>
      <c r="L35" s="192"/>
      <c r="M35" s="188"/>
      <c r="N35" s="188"/>
      <c r="O35" s="188"/>
      <c r="P35" s="189"/>
      <c r="Q35" s="243"/>
      <c r="R35" s="188"/>
    </row>
    <row r="36" spans="1:18" x14ac:dyDescent="0.3">
      <c r="A36" s="188" t="s">
        <v>81</v>
      </c>
      <c r="B36" s="200">
        <f>'[1]Monthly Cashflow'!V14</f>
        <v>1538</v>
      </c>
      <c r="C36" s="185">
        <v>0</v>
      </c>
      <c r="D36" s="185">
        <v>0</v>
      </c>
      <c r="E36" s="185">
        <v>500</v>
      </c>
      <c r="F36" s="185">
        <f>SUM(B36:E36)</f>
        <v>2038</v>
      </c>
      <c r="G36" s="185"/>
      <c r="H36" s="186">
        <v>500</v>
      </c>
      <c r="I36" s="186"/>
      <c r="J36" s="186">
        <v>1000</v>
      </c>
      <c r="K36" s="187"/>
      <c r="L36" s="192">
        <v>1500</v>
      </c>
      <c r="M36" s="188">
        <v>1500</v>
      </c>
      <c r="N36" s="188">
        <v>0</v>
      </c>
      <c r="O36" s="188">
        <v>1500</v>
      </c>
      <c r="P36" s="189">
        <v>110.4</v>
      </c>
      <c r="Q36" s="243">
        <v>1500</v>
      </c>
      <c r="R36" s="188"/>
    </row>
    <row r="37" spans="1:18" x14ac:dyDescent="0.3">
      <c r="A37" s="188" t="s">
        <v>133</v>
      </c>
      <c r="B37" s="200" t="e">
        <f>'[1]Monthly Cashflow'!W14</f>
        <v>#REF!</v>
      </c>
      <c r="C37" s="185">
        <v>0</v>
      </c>
      <c r="D37" s="185">
        <v>0</v>
      </c>
      <c r="E37" s="185">
        <v>0</v>
      </c>
      <c r="F37" s="185" t="e">
        <f>SUM(B37:E37)</f>
        <v>#REF!</v>
      </c>
      <c r="G37" s="185"/>
      <c r="H37" s="186">
        <v>0</v>
      </c>
      <c r="I37" s="186"/>
      <c r="J37" s="186">
        <v>0</v>
      </c>
      <c r="K37" s="187"/>
      <c r="L37" s="192">
        <v>0</v>
      </c>
      <c r="M37" s="188">
        <v>0</v>
      </c>
      <c r="N37" s="188">
        <v>0</v>
      </c>
      <c r="O37" s="188">
        <v>0</v>
      </c>
      <c r="P37" s="189">
        <v>0</v>
      </c>
      <c r="Q37" s="243">
        <v>0</v>
      </c>
      <c r="R37" s="188"/>
    </row>
    <row r="38" spans="1:18" x14ac:dyDescent="0.3">
      <c r="A38" s="188" t="s">
        <v>134</v>
      </c>
      <c r="B38" s="200">
        <f>'[1]Monthly Cashflow'!X14</f>
        <v>565.98</v>
      </c>
      <c r="C38" s="185">
        <v>0</v>
      </c>
      <c r="D38" s="185">
        <v>0</v>
      </c>
      <c r="E38" s="185">
        <v>0</v>
      </c>
      <c r="F38" s="185">
        <f>SUM(B38:E38)</f>
        <v>565.98</v>
      </c>
      <c r="G38" s="185"/>
      <c r="H38" s="186">
        <v>0</v>
      </c>
      <c r="I38" s="186"/>
      <c r="J38" s="186">
        <v>0</v>
      </c>
      <c r="K38" s="187"/>
      <c r="L38" s="192">
        <v>0</v>
      </c>
      <c r="M38" s="188">
        <v>0</v>
      </c>
      <c r="N38" s="188">
        <v>0</v>
      </c>
      <c r="O38" s="188">
        <v>0</v>
      </c>
      <c r="P38" s="189">
        <v>0</v>
      </c>
      <c r="Q38" s="243">
        <v>0</v>
      </c>
      <c r="R38" s="188"/>
    </row>
    <row r="39" spans="1:18" x14ac:dyDescent="0.3">
      <c r="A39" s="193" t="s">
        <v>46</v>
      </c>
      <c r="B39" s="202" t="e">
        <f>SUM(B35:B38)</f>
        <v>#REF!</v>
      </c>
      <c r="C39" s="202">
        <f t="shared" ref="C39:E39" si="8">SUM(C35:C38)</f>
        <v>0</v>
      </c>
      <c r="D39" s="202">
        <f t="shared" si="8"/>
        <v>0</v>
      </c>
      <c r="E39" s="202">
        <f t="shared" si="8"/>
        <v>500</v>
      </c>
      <c r="F39" s="194" t="e">
        <f>SUM(B39:E39)</f>
        <v>#REF!</v>
      </c>
      <c r="G39" s="194"/>
      <c r="H39" s="195">
        <f>SUM(H35:H38)</f>
        <v>500</v>
      </c>
      <c r="I39" s="195"/>
      <c r="J39" s="195">
        <f>SUM(J35:J38)</f>
        <v>1000</v>
      </c>
      <c r="K39" s="196"/>
      <c r="L39" s="197">
        <f t="shared" ref="L39:Q39" si="9">SUM(L36:L38)</f>
        <v>1500</v>
      </c>
      <c r="M39" s="184">
        <f t="shared" si="9"/>
        <v>1500</v>
      </c>
      <c r="N39" s="184">
        <f t="shared" si="9"/>
        <v>0</v>
      </c>
      <c r="O39" s="184">
        <f t="shared" si="9"/>
        <v>1500</v>
      </c>
      <c r="P39" s="198">
        <f t="shared" si="9"/>
        <v>110.4</v>
      </c>
      <c r="Q39" s="244">
        <f t="shared" si="9"/>
        <v>1500</v>
      </c>
      <c r="R39" s="184"/>
    </row>
    <row r="40" spans="1:18" x14ac:dyDescent="0.3">
      <c r="A40" s="188"/>
      <c r="B40" s="200"/>
      <c r="C40" s="185"/>
      <c r="D40" s="185"/>
      <c r="E40" s="185"/>
      <c r="F40" s="185"/>
      <c r="G40" s="185"/>
      <c r="H40" s="186"/>
      <c r="I40" s="186"/>
      <c r="J40" s="186"/>
      <c r="K40" s="187"/>
      <c r="L40" s="192"/>
      <c r="M40" s="188"/>
      <c r="N40" s="188"/>
      <c r="O40" s="188"/>
      <c r="P40" s="189"/>
      <c r="Q40" s="243"/>
      <c r="R40" s="188"/>
    </row>
    <row r="41" spans="1:18" x14ac:dyDescent="0.3">
      <c r="A41" s="188" t="s">
        <v>135</v>
      </c>
      <c r="B41" s="200">
        <f>'[1]Monthly Cashflow'!Y14</f>
        <v>0</v>
      </c>
      <c r="C41" s="185">
        <v>0</v>
      </c>
      <c r="D41" s="185">
        <v>160</v>
      </c>
      <c r="E41" s="185">
        <v>0</v>
      </c>
      <c r="F41" s="185">
        <f>SUM(B41:E41)</f>
        <v>160</v>
      </c>
      <c r="G41" s="185"/>
      <c r="H41" s="186">
        <v>1000</v>
      </c>
      <c r="I41" s="186"/>
      <c r="J41" s="186">
        <v>900</v>
      </c>
      <c r="K41" s="187"/>
      <c r="L41" s="192">
        <v>1095</v>
      </c>
      <c r="M41" s="188">
        <v>1095</v>
      </c>
      <c r="N41" s="188">
        <v>1107.6600000000001</v>
      </c>
      <c r="O41" s="188">
        <v>1115</v>
      </c>
      <c r="P41" s="189">
        <v>743.32</v>
      </c>
      <c r="Q41" s="243">
        <v>1115</v>
      </c>
      <c r="R41" s="188"/>
    </row>
    <row r="42" spans="1:18" x14ac:dyDescent="0.3">
      <c r="A42" s="188" t="s">
        <v>136</v>
      </c>
      <c r="B42" s="200">
        <f>'[1]Monthly Cashflow'!Z14</f>
        <v>0</v>
      </c>
      <c r="C42" s="185">
        <v>540</v>
      </c>
      <c r="D42" s="185">
        <v>0</v>
      </c>
      <c r="E42" s="185">
        <v>180</v>
      </c>
      <c r="F42" s="185">
        <f>SUM(B42:E42)</f>
        <v>720</v>
      </c>
      <c r="G42" s="185"/>
      <c r="H42" s="186">
        <v>1300</v>
      </c>
      <c r="I42" s="186"/>
      <c r="J42" s="186">
        <v>1122</v>
      </c>
      <c r="K42" s="187"/>
      <c r="L42" s="192">
        <v>2500</v>
      </c>
      <c r="M42" s="188">
        <v>2200</v>
      </c>
      <c r="N42" s="188">
        <v>2482.42</v>
      </c>
      <c r="O42" s="188">
        <v>2100</v>
      </c>
      <c r="P42" s="189">
        <v>586.5</v>
      </c>
      <c r="Q42" s="243">
        <v>2500</v>
      </c>
      <c r="R42" s="188"/>
    </row>
    <row r="43" spans="1:18" x14ac:dyDescent="0.3">
      <c r="A43" s="188" t="s">
        <v>14</v>
      </c>
      <c r="B43" s="200"/>
      <c r="C43" s="185"/>
      <c r="D43" s="185"/>
      <c r="E43" s="185"/>
      <c r="F43" s="185"/>
      <c r="G43" s="185"/>
      <c r="H43" s="186"/>
      <c r="I43" s="186"/>
      <c r="J43" s="186"/>
      <c r="K43" s="187"/>
      <c r="L43" s="192"/>
      <c r="M43" s="188"/>
      <c r="N43" s="188">
        <v>121.3</v>
      </c>
      <c r="O43" s="188"/>
      <c r="P43" s="189"/>
      <c r="Q43" s="243">
        <v>0</v>
      </c>
      <c r="R43" s="188"/>
    </row>
    <row r="44" spans="1:18" x14ac:dyDescent="0.3">
      <c r="A44" s="193" t="s">
        <v>137</v>
      </c>
      <c r="B44" s="202">
        <f>SUM(B41:B42)</f>
        <v>0</v>
      </c>
      <c r="C44" s="202">
        <f>SUM(C41:C42)</f>
        <v>540</v>
      </c>
      <c r="D44" s="202">
        <f>SUM(D41:D42)</f>
        <v>160</v>
      </c>
      <c r="E44" s="202">
        <f>SUM(E41:E42)</f>
        <v>180</v>
      </c>
      <c r="F44" s="194">
        <f>SUM(B44:E44)</f>
        <v>880</v>
      </c>
      <c r="G44" s="194"/>
      <c r="H44" s="195">
        <f>SUM(H41:H42)</f>
        <v>2300</v>
      </c>
      <c r="I44" s="195"/>
      <c r="J44" s="195">
        <f>SUM(J41:J42)</f>
        <v>2022</v>
      </c>
      <c r="K44" s="196"/>
      <c r="L44" s="197">
        <f>SUM(L41:L42)</f>
        <v>3595</v>
      </c>
      <c r="M44" s="184">
        <f>SUM(M41:M42)</f>
        <v>3295</v>
      </c>
      <c r="N44" s="184">
        <f>SUM(N41:N43)</f>
        <v>3711.38</v>
      </c>
      <c r="O44" s="184">
        <f>SUM(O41:O42)</f>
        <v>3215</v>
      </c>
      <c r="P44" s="198">
        <f>SUM(P41:P43)</f>
        <v>1329.8200000000002</v>
      </c>
      <c r="Q44" s="244">
        <f>SUM(Q41:Q43)</f>
        <v>3615</v>
      </c>
      <c r="R44" s="184"/>
    </row>
    <row r="45" spans="1:18" x14ac:dyDescent="0.3">
      <c r="A45" s="188"/>
      <c r="B45" s="200"/>
      <c r="C45" s="185"/>
      <c r="D45" s="185"/>
      <c r="E45" s="185"/>
      <c r="F45" s="185"/>
      <c r="G45" s="185"/>
      <c r="H45" s="186"/>
      <c r="I45" s="186"/>
      <c r="J45" s="186"/>
      <c r="K45" s="187"/>
      <c r="L45" s="192"/>
      <c r="M45" s="188"/>
      <c r="N45" s="188"/>
      <c r="O45" s="188"/>
      <c r="P45" s="189"/>
      <c r="Q45" s="243"/>
      <c r="R45" s="188"/>
    </row>
    <row r="46" spans="1:18" x14ac:dyDescent="0.3">
      <c r="A46" s="188" t="s">
        <v>138</v>
      </c>
      <c r="B46" s="200">
        <f>'[1]Monthly Cashflow'!AB14</f>
        <v>508.70000000000005</v>
      </c>
      <c r="C46" s="185">
        <v>0</v>
      </c>
      <c r="D46" s="185">
        <v>0</v>
      </c>
      <c r="E46" s="185">
        <v>0</v>
      </c>
      <c r="F46" s="185">
        <f>SUM(B46:E46)</f>
        <v>508.70000000000005</v>
      </c>
      <c r="G46" s="185"/>
      <c r="H46" s="186">
        <v>0</v>
      </c>
      <c r="I46" s="186"/>
      <c r="J46" s="186">
        <v>0</v>
      </c>
      <c r="K46" s="187"/>
      <c r="L46" s="192">
        <v>0</v>
      </c>
      <c r="M46" s="188">
        <v>200</v>
      </c>
      <c r="N46" s="188">
        <v>0</v>
      </c>
      <c r="O46" s="188">
        <v>200</v>
      </c>
      <c r="P46" s="189"/>
      <c r="Q46" s="243">
        <v>200</v>
      </c>
      <c r="R46" s="188"/>
    </row>
    <row r="47" spans="1:18" x14ac:dyDescent="0.3">
      <c r="A47" s="188" t="s">
        <v>139</v>
      </c>
      <c r="B47" s="200" t="e">
        <f>'[1]Monthly Cashflow'!AC14</f>
        <v>#REF!</v>
      </c>
      <c r="C47" s="185">
        <v>0</v>
      </c>
      <c r="D47" s="185">
        <v>0</v>
      </c>
      <c r="E47" s="185">
        <v>0</v>
      </c>
      <c r="F47" s="185" t="e">
        <f>SUM(B47:E47)</f>
        <v>#REF!</v>
      </c>
      <c r="G47" s="185"/>
      <c r="H47" s="186">
        <v>500</v>
      </c>
      <c r="I47" s="186"/>
      <c r="J47" s="186">
        <v>600</v>
      </c>
      <c r="K47" s="187"/>
      <c r="L47" s="192">
        <v>1750</v>
      </c>
      <c r="M47" s="188">
        <v>1750</v>
      </c>
      <c r="N47" s="188">
        <v>0</v>
      </c>
      <c r="O47" s="188">
        <v>200</v>
      </c>
      <c r="P47" s="189">
        <v>519</v>
      </c>
      <c r="Q47" s="243">
        <v>0</v>
      </c>
      <c r="R47" s="188"/>
    </row>
    <row r="48" spans="1:18" x14ac:dyDescent="0.3">
      <c r="A48" s="188" t="s">
        <v>140</v>
      </c>
      <c r="B48" s="200">
        <f>'[1]Monthly Cashflow'!AD14</f>
        <v>0</v>
      </c>
      <c r="C48" s="185">
        <v>77</v>
      </c>
      <c r="D48" s="185">
        <v>0</v>
      </c>
      <c r="E48" s="185">
        <v>0</v>
      </c>
      <c r="F48" s="185">
        <f>SUM(B48:E48)</f>
        <v>77</v>
      </c>
      <c r="G48" s="185"/>
      <c r="H48" s="186">
        <v>500</v>
      </c>
      <c r="I48" s="186"/>
      <c r="J48" s="186">
        <v>500</v>
      </c>
      <c r="K48" s="187"/>
      <c r="L48" s="192">
        <v>800</v>
      </c>
      <c r="M48" s="188">
        <v>800</v>
      </c>
      <c r="N48" s="188">
        <v>1696</v>
      </c>
      <c r="O48" s="188">
        <v>800</v>
      </c>
      <c r="P48" s="189">
        <v>90</v>
      </c>
      <c r="Q48" s="243">
        <v>800</v>
      </c>
      <c r="R48" s="188"/>
    </row>
    <row r="49" spans="1:18" x14ac:dyDescent="0.3">
      <c r="A49" s="193" t="s">
        <v>141</v>
      </c>
      <c r="B49" s="202" t="e">
        <f>SUM(B46:B48)</f>
        <v>#REF!</v>
      </c>
      <c r="C49" s="202">
        <f t="shared" ref="C49:E49" si="10">SUM(C46:C48)</f>
        <v>77</v>
      </c>
      <c r="D49" s="202">
        <f t="shared" si="10"/>
        <v>0</v>
      </c>
      <c r="E49" s="202">
        <f t="shared" si="10"/>
        <v>0</v>
      </c>
      <c r="F49" s="194" t="e">
        <f>SUM(B49:E49)</f>
        <v>#REF!</v>
      </c>
      <c r="G49" s="194"/>
      <c r="H49" s="195">
        <f>SUM(H46:H48)</f>
        <v>1000</v>
      </c>
      <c r="I49" s="195"/>
      <c r="J49" s="195">
        <f>SUM(J46:J48)</f>
        <v>1100</v>
      </c>
      <c r="K49" s="196"/>
      <c r="L49" s="197">
        <f t="shared" ref="L49:Q49" si="11">SUM(L46:L48)</f>
        <v>2550</v>
      </c>
      <c r="M49" s="184">
        <f t="shared" si="11"/>
        <v>2750</v>
      </c>
      <c r="N49" s="184">
        <f t="shared" si="11"/>
        <v>1696</v>
      </c>
      <c r="O49" s="184">
        <f t="shared" si="11"/>
        <v>1200</v>
      </c>
      <c r="P49" s="198">
        <f t="shared" si="11"/>
        <v>609</v>
      </c>
      <c r="Q49" s="244">
        <f t="shared" si="11"/>
        <v>1000</v>
      </c>
      <c r="R49" s="184"/>
    </row>
    <row r="50" spans="1:18" x14ac:dyDescent="0.3">
      <c r="A50" s="188"/>
      <c r="B50" s="200"/>
      <c r="C50" s="185"/>
      <c r="D50" s="185"/>
      <c r="E50" s="185"/>
      <c r="F50" s="185"/>
      <c r="G50" s="185"/>
      <c r="H50" s="186"/>
      <c r="I50" s="186"/>
      <c r="J50" s="186"/>
      <c r="K50" s="187"/>
      <c r="L50" s="192"/>
      <c r="M50" s="188"/>
      <c r="N50" s="188"/>
      <c r="O50" s="188"/>
      <c r="P50" s="189"/>
      <c r="Q50" s="243"/>
      <c r="R50" s="188"/>
    </row>
    <row r="51" spans="1:18" x14ac:dyDescent="0.3">
      <c r="A51" s="188" t="s">
        <v>142</v>
      </c>
      <c r="B51" s="200">
        <f>'[1]Monthly Cashflow'!AE14</f>
        <v>91.65</v>
      </c>
      <c r="C51" s="185">
        <v>500</v>
      </c>
      <c r="D51" s="185">
        <v>0</v>
      </c>
      <c r="E51" s="185">
        <v>0</v>
      </c>
      <c r="F51" s="185">
        <f>SUM(B51:E51)</f>
        <v>591.65</v>
      </c>
      <c r="G51" s="185"/>
      <c r="H51" s="186">
        <v>1000</v>
      </c>
      <c r="I51" s="186"/>
      <c r="J51" s="186">
        <v>500</v>
      </c>
      <c r="K51" s="187"/>
      <c r="L51" s="192">
        <v>500</v>
      </c>
      <c r="M51" s="187">
        <v>500</v>
      </c>
      <c r="N51" s="187">
        <v>0</v>
      </c>
      <c r="O51" s="187">
        <v>500</v>
      </c>
      <c r="P51" s="189">
        <v>500</v>
      </c>
      <c r="Q51" s="243">
        <v>500</v>
      </c>
      <c r="R51" s="188"/>
    </row>
    <row r="52" spans="1:18" x14ac:dyDescent="0.3">
      <c r="A52" s="188" t="s">
        <v>143</v>
      </c>
      <c r="B52" s="200"/>
      <c r="C52" s="185"/>
      <c r="D52" s="185"/>
      <c r="E52" s="185"/>
      <c r="F52" s="185"/>
      <c r="G52" s="185"/>
      <c r="H52" s="186"/>
      <c r="I52" s="186"/>
      <c r="J52" s="186"/>
      <c r="K52" s="187"/>
      <c r="L52" s="192">
        <v>1000</v>
      </c>
      <c r="M52" s="187">
        <v>1000</v>
      </c>
      <c r="N52" s="187">
        <v>2417.48</v>
      </c>
      <c r="O52" s="187">
        <v>1000</v>
      </c>
      <c r="P52" s="189">
        <v>677.89</v>
      </c>
      <c r="Q52" s="243">
        <v>1000</v>
      </c>
      <c r="R52" s="188"/>
    </row>
    <row r="53" spans="1:18" x14ac:dyDescent="0.3">
      <c r="A53" s="188" t="s">
        <v>144</v>
      </c>
      <c r="B53" s="200">
        <f>'[1]Monthly Cashflow'!AF14</f>
        <v>638.32000000000005</v>
      </c>
      <c r="C53" s="185">
        <v>0</v>
      </c>
      <c r="D53" s="185">
        <v>0</v>
      </c>
      <c r="E53" s="185">
        <v>0</v>
      </c>
      <c r="F53" s="185">
        <f>SUM(B53:E53)</f>
        <v>638.32000000000005</v>
      </c>
      <c r="G53" s="185"/>
      <c r="H53" s="186">
        <v>750</v>
      </c>
      <c r="I53" s="186"/>
      <c r="J53" s="186">
        <v>500</v>
      </c>
      <c r="K53" s="187"/>
      <c r="L53" s="192">
        <v>500</v>
      </c>
      <c r="M53" s="187">
        <v>500</v>
      </c>
      <c r="N53" s="187">
        <v>700</v>
      </c>
      <c r="O53" s="187">
        <v>500</v>
      </c>
      <c r="P53" s="189">
        <v>750</v>
      </c>
      <c r="Q53" s="243">
        <v>500</v>
      </c>
      <c r="R53" s="188"/>
    </row>
    <row r="54" spans="1:18" x14ac:dyDescent="0.3">
      <c r="A54" s="188" t="s">
        <v>145</v>
      </c>
      <c r="B54" s="200">
        <f>'[1]Monthly Cashflow'!AG14</f>
        <v>925.88000000000011</v>
      </c>
      <c r="C54" s="185">
        <v>35</v>
      </c>
      <c r="D54" s="185">
        <v>0</v>
      </c>
      <c r="E54" s="185">
        <v>0</v>
      </c>
      <c r="F54" s="185">
        <f>SUM(B54:E54)</f>
        <v>960.88000000000011</v>
      </c>
      <c r="G54" s="185"/>
      <c r="H54" s="186">
        <v>25</v>
      </c>
      <c r="I54" s="186"/>
      <c r="J54" s="186">
        <v>400</v>
      </c>
      <c r="K54" s="187"/>
      <c r="L54" s="192">
        <v>500</v>
      </c>
      <c r="M54" s="187">
        <v>500</v>
      </c>
      <c r="N54" s="187">
        <v>820</v>
      </c>
      <c r="O54" s="188">
        <v>850</v>
      </c>
      <c r="P54" s="189">
        <v>820</v>
      </c>
      <c r="Q54" s="243">
        <v>800</v>
      </c>
      <c r="R54" s="188"/>
    </row>
    <row r="55" spans="1:18" x14ac:dyDescent="0.3">
      <c r="A55" s="193" t="s">
        <v>146</v>
      </c>
      <c r="B55" s="202">
        <f>SUM(B51:B54)</f>
        <v>1655.8500000000001</v>
      </c>
      <c r="C55" s="202">
        <f t="shared" ref="C55:E55" si="12">SUM(C51:C54)</f>
        <v>535</v>
      </c>
      <c r="D55" s="202">
        <f t="shared" si="12"/>
        <v>0</v>
      </c>
      <c r="E55" s="202">
        <f t="shared" si="12"/>
        <v>0</v>
      </c>
      <c r="F55" s="194">
        <f>SUM(B55:E55)</f>
        <v>2190.8500000000004</v>
      </c>
      <c r="G55" s="194"/>
      <c r="H55" s="195">
        <f>SUM(H51:H54)</f>
        <v>1775</v>
      </c>
      <c r="I55" s="195"/>
      <c r="J55" s="195">
        <f>SUM(J51:J54)</f>
        <v>1400</v>
      </c>
      <c r="K55" s="196"/>
      <c r="L55" s="197">
        <f t="shared" ref="L55:Q55" si="13">SUM(L51:L54)</f>
        <v>2500</v>
      </c>
      <c r="M55" s="196">
        <f t="shared" si="13"/>
        <v>2500</v>
      </c>
      <c r="N55" s="196">
        <f t="shared" si="13"/>
        <v>3937.48</v>
      </c>
      <c r="O55" s="196">
        <f t="shared" si="13"/>
        <v>2850</v>
      </c>
      <c r="P55" s="198">
        <f t="shared" si="13"/>
        <v>2747.89</v>
      </c>
      <c r="Q55" s="244">
        <f t="shared" si="13"/>
        <v>2800</v>
      </c>
      <c r="R55" s="184"/>
    </row>
    <row r="56" spans="1:18" x14ac:dyDescent="0.3">
      <c r="A56" s="188"/>
      <c r="B56" s="185"/>
      <c r="C56" s="185"/>
      <c r="D56" s="185"/>
      <c r="E56" s="185"/>
      <c r="F56" s="185"/>
      <c r="G56" s="185"/>
      <c r="H56" s="186"/>
      <c r="I56" s="186"/>
      <c r="J56" s="186"/>
      <c r="K56" s="187"/>
      <c r="L56" s="192"/>
      <c r="M56" s="188"/>
      <c r="N56" s="188"/>
      <c r="O56" s="188"/>
      <c r="P56" s="189"/>
      <c r="Q56" s="243"/>
      <c r="R56" s="188"/>
    </row>
    <row r="57" spans="1:18" x14ac:dyDescent="0.3">
      <c r="A57" s="193" t="s">
        <v>147</v>
      </c>
      <c r="B57" s="194" t="e">
        <f>B24+B33+B39+B44+B49+B55</f>
        <v>#REF!</v>
      </c>
      <c r="C57" s="194">
        <f>C24+C33+C39+C44+C49+C55</f>
        <v>2539</v>
      </c>
      <c r="D57" s="194">
        <f>D24+D33+D39+D44+D49+D55</f>
        <v>754</v>
      </c>
      <c r="E57" s="194">
        <f>E24+E33+E39+E44+E49+E55</f>
        <v>2102</v>
      </c>
      <c r="F57" s="194" t="e">
        <f>SUM(B57:E57)</f>
        <v>#REF!</v>
      </c>
      <c r="G57" s="194"/>
      <c r="H57" s="194">
        <f>H24+H33+H39+H44+H49+H55</f>
        <v>22675</v>
      </c>
      <c r="I57" s="194"/>
      <c r="J57" s="195">
        <f>J24+J33+J39+J44+J49+J55</f>
        <v>20792</v>
      </c>
      <c r="K57" s="196"/>
      <c r="L57" s="197">
        <f>SUM(L24+L33+L39+L44+L49+L55)</f>
        <v>28245</v>
      </c>
      <c r="M57" s="196">
        <f>SUM(M24+M33+M44+M49+M55)</f>
        <v>28791</v>
      </c>
      <c r="N57" s="196">
        <f>SUM(N24+N33+N39+N44+N49+N55)</f>
        <v>29083.03</v>
      </c>
      <c r="O57" s="196">
        <f>SUM(O24+O33+O39+O44+O49+O55)</f>
        <v>29815.64</v>
      </c>
      <c r="P57" s="198">
        <f>SUM(P49+P55+P39+P44+P24+P33)</f>
        <v>17072.73</v>
      </c>
      <c r="Q57" s="244">
        <f>SUM(Q55+Q49+Q44+Q39+Q33+Q24)</f>
        <v>28834.48</v>
      </c>
      <c r="R57" s="184"/>
    </row>
    <row r="58" spans="1:18" x14ac:dyDescent="0.3">
      <c r="A58" s="188"/>
      <c r="B58" s="185"/>
      <c r="C58" s="185"/>
      <c r="D58" s="185"/>
      <c r="E58" s="185"/>
      <c r="F58" s="185"/>
      <c r="G58" s="185"/>
      <c r="H58" s="186"/>
      <c r="I58" s="186"/>
      <c r="J58" s="186"/>
      <c r="K58" s="187"/>
      <c r="L58" s="192"/>
      <c r="M58" s="188"/>
      <c r="N58" s="188"/>
      <c r="O58" s="188"/>
      <c r="P58" s="189"/>
      <c r="Q58" s="243"/>
      <c r="R58" s="188"/>
    </row>
    <row r="59" spans="1:18" x14ac:dyDescent="0.3">
      <c r="A59" s="184" t="s">
        <v>148</v>
      </c>
      <c r="B59" s="194" t="e">
        <f>B10-B57</f>
        <v>#REF!</v>
      </c>
      <c r="C59" s="194">
        <f>C10-C57</f>
        <v>-2538</v>
      </c>
      <c r="D59" s="194">
        <f>D10-D57</f>
        <v>-753</v>
      </c>
      <c r="E59" s="194">
        <f>E10-E57</f>
        <v>-2101</v>
      </c>
      <c r="F59" s="194" t="e">
        <f>SUM(B59:E59)</f>
        <v>#REF!</v>
      </c>
      <c r="G59" s="194"/>
      <c r="H59" s="194">
        <f>H10-H57</f>
        <v>-392</v>
      </c>
      <c r="I59" s="194"/>
      <c r="J59" s="195">
        <f>J10-J57</f>
        <v>4483</v>
      </c>
      <c r="K59" s="196"/>
      <c r="L59" s="197">
        <f t="shared" ref="L59:Q59" si="14">SUM(L10-L57)</f>
        <v>667</v>
      </c>
      <c r="M59" s="196">
        <f t="shared" si="14"/>
        <v>375</v>
      </c>
      <c r="N59" s="196">
        <f t="shared" si="14"/>
        <v>99.490000000001601</v>
      </c>
      <c r="O59" s="196">
        <f t="shared" si="14"/>
        <v>74.360000000000582</v>
      </c>
      <c r="P59" s="184">
        <f t="shared" si="14"/>
        <v>10991.57</v>
      </c>
      <c r="Q59" s="246">
        <f t="shared" si="14"/>
        <v>5038.91</v>
      </c>
      <c r="R59" s="184"/>
    </row>
    <row r="60" spans="1:18" x14ac:dyDescent="0.3">
      <c r="A60" s="188"/>
      <c r="B60" s="188"/>
      <c r="C60" s="188"/>
      <c r="D60" s="188"/>
      <c r="E60" s="188"/>
      <c r="F60" s="188"/>
      <c r="G60" s="188"/>
      <c r="H60" s="186"/>
      <c r="I60" s="186"/>
      <c r="J60" s="186"/>
      <c r="K60" s="187"/>
      <c r="L60" s="192"/>
      <c r="M60" s="188"/>
      <c r="N60" s="188"/>
      <c r="O60" s="188"/>
      <c r="P60" s="189"/>
      <c r="Q60" s="243"/>
      <c r="R60" s="188"/>
    </row>
    <row r="61" spans="1:18" x14ac:dyDescent="0.3">
      <c r="A61" s="184" t="s">
        <v>27</v>
      </c>
      <c r="B61" s="194" t="e">
        <f>10378+B59</f>
        <v>#REF!</v>
      </c>
      <c r="C61" s="194" t="e">
        <f>B61+C59</f>
        <v>#REF!</v>
      </c>
      <c r="D61" s="194" t="e">
        <f t="shared" ref="D61:E61" si="15">C61+D59</f>
        <v>#REF!</v>
      </c>
      <c r="E61" s="203" t="e">
        <f t="shared" si="15"/>
        <v>#REF!</v>
      </c>
      <c r="F61" s="184"/>
      <c r="G61" s="184"/>
      <c r="H61" s="204" t="e">
        <f>E61+H59</f>
        <v>#REF!</v>
      </c>
      <c r="I61" s="195"/>
      <c r="J61" s="204"/>
      <c r="K61" s="187"/>
      <c r="L61" s="205"/>
      <c r="M61" s="206"/>
      <c r="N61" s="206"/>
      <c r="O61" s="205"/>
      <c r="P61" s="247">
        <v>6811.85</v>
      </c>
      <c r="Q61" s="247">
        <v>10998.89</v>
      </c>
      <c r="R61" s="188"/>
    </row>
    <row r="62" spans="1:18" x14ac:dyDescent="0.3">
      <c r="A62" s="181"/>
      <c r="B62" s="207"/>
      <c r="C62" s="207"/>
      <c r="D62" s="207"/>
      <c r="E62" s="207"/>
      <c r="F62" s="207"/>
      <c r="G62" s="207"/>
      <c r="H62" s="207"/>
      <c r="I62" s="186"/>
      <c r="J62" s="186"/>
      <c r="K62" s="186"/>
      <c r="L62" s="188"/>
      <c r="M62" s="188"/>
      <c r="N62" s="188"/>
      <c r="O62" s="188"/>
      <c r="P62" s="189"/>
      <c r="Q62" s="190"/>
      <c r="R62" s="188"/>
    </row>
    <row r="63" spans="1:18" x14ac:dyDescent="0.3">
      <c r="A63" s="181" t="s">
        <v>153</v>
      </c>
      <c r="B63" s="207"/>
      <c r="C63" s="207"/>
      <c r="D63" s="207"/>
      <c r="E63" s="207"/>
      <c r="F63" s="207"/>
      <c r="G63" s="207"/>
      <c r="H63" s="207"/>
      <c r="I63" s="207"/>
      <c r="J63" s="179"/>
      <c r="K63" s="208"/>
      <c r="L63" s="182"/>
      <c r="M63" s="182"/>
      <c r="N63" s="182"/>
      <c r="O63" s="182"/>
      <c r="P63" s="242"/>
      <c r="Q63" s="183"/>
      <c r="R63" s="182"/>
    </row>
    <row r="64" spans="1:18" x14ac:dyDescent="0.3">
      <c r="A64" s="209"/>
      <c r="B64" s="210"/>
      <c r="C64" s="211"/>
      <c r="D64" s="211"/>
      <c r="E64" s="211"/>
      <c r="F64" s="211"/>
      <c r="G64" s="211"/>
      <c r="H64" s="211"/>
      <c r="I64" s="212"/>
      <c r="J64" s="213"/>
      <c r="K64" s="207"/>
      <c r="L64" s="186"/>
      <c r="M64" s="187"/>
      <c r="N64" s="187"/>
      <c r="O64" s="188"/>
      <c r="P64" s="189"/>
      <c r="Q64" s="190"/>
      <c r="R64" s="188"/>
    </row>
    <row r="65" spans="1:18" ht="17.399999999999999" x14ac:dyDescent="0.3">
      <c r="A65" s="248" t="s">
        <v>154</v>
      </c>
      <c r="B65" s="210"/>
      <c r="C65" s="249">
        <f>SUM(Q61-C63)</f>
        <v>10998.89</v>
      </c>
      <c r="D65" s="211"/>
      <c r="E65" s="211"/>
      <c r="F65" s="211"/>
      <c r="G65" s="211"/>
      <c r="H65" s="211"/>
      <c r="I65" s="212"/>
      <c r="J65" s="250">
        <f>SUM(Q61-J63)</f>
        <v>10998.89</v>
      </c>
      <c r="K65" s="215"/>
      <c r="L65" s="186"/>
      <c r="M65" s="187"/>
      <c r="N65" s="187"/>
      <c r="O65" s="188"/>
      <c r="P65" s="189"/>
      <c r="Q65" s="190"/>
      <c r="R65" s="188"/>
    </row>
    <row r="66" spans="1:18" x14ac:dyDescent="0.3">
      <c r="A66" s="214"/>
      <c r="B66" s="210"/>
      <c r="C66" s="211"/>
      <c r="D66" s="211"/>
      <c r="E66" s="211"/>
      <c r="F66" s="211"/>
      <c r="G66" s="211"/>
      <c r="H66" s="211"/>
      <c r="I66" s="212"/>
      <c r="J66" s="213"/>
      <c r="K66" s="215"/>
      <c r="L66" s="186"/>
      <c r="M66" s="187"/>
      <c r="N66" s="187"/>
      <c r="O66" s="188"/>
      <c r="P66" s="189"/>
      <c r="Q66" s="190"/>
      <c r="R66" s="188"/>
    </row>
    <row r="67" spans="1:18" x14ac:dyDescent="0.3">
      <c r="A67" s="214"/>
      <c r="B67" s="216"/>
      <c r="C67" s="218"/>
      <c r="D67" s="217"/>
      <c r="E67" s="220"/>
      <c r="F67" s="218"/>
      <c r="G67" s="218"/>
      <c r="H67" s="218"/>
      <c r="I67" s="215"/>
      <c r="J67" s="219"/>
      <c r="K67" s="215"/>
      <c r="L67" s="186"/>
      <c r="M67" s="186"/>
      <c r="N67" s="187"/>
      <c r="O67" s="187"/>
      <c r="P67" s="190"/>
    </row>
    <row r="68" spans="1:18" x14ac:dyDescent="0.3">
      <c r="A68" s="214"/>
      <c r="B68" s="216"/>
      <c r="C68" s="218"/>
      <c r="D68" s="217"/>
      <c r="E68" s="220"/>
      <c r="F68" s="218"/>
      <c r="G68" s="218"/>
      <c r="H68" s="218"/>
      <c r="I68" s="215"/>
      <c r="J68" s="219"/>
      <c r="K68" s="215"/>
      <c r="L68" s="221"/>
      <c r="M68" s="195"/>
      <c r="N68" s="187"/>
      <c r="O68" s="187"/>
      <c r="P68" s="190"/>
    </row>
    <row r="69" spans="1:18" x14ac:dyDescent="0.3">
      <c r="A69" s="214"/>
      <c r="B69" s="216"/>
      <c r="C69" s="218"/>
      <c r="D69" s="217"/>
      <c r="E69" s="220"/>
      <c r="F69" s="218"/>
      <c r="G69" s="218"/>
      <c r="H69" s="218"/>
      <c r="I69" s="215"/>
      <c r="J69" s="219"/>
      <c r="K69" s="215"/>
      <c r="L69" s="221"/>
      <c r="M69" s="195"/>
      <c r="N69" s="187"/>
      <c r="O69" s="187"/>
      <c r="P69" s="190"/>
    </row>
    <row r="70" spans="1:18" x14ac:dyDescent="0.3">
      <c r="A70" s="222"/>
      <c r="B70" s="223"/>
      <c r="C70" s="215"/>
      <c r="D70" s="215"/>
      <c r="E70" s="215"/>
      <c r="F70" s="215"/>
      <c r="G70" s="215"/>
      <c r="H70" s="224"/>
      <c r="I70" s="186"/>
      <c r="J70" s="225"/>
      <c r="K70" s="186"/>
      <c r="L70" s="181"/>
      <c r="M70" s="226"/>
      <c r="N70" s="188"/>
      <c r="O70" s="188"/>
      <c r="P70" s="19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30" workbookViewId="0">
      <selection activeCell="H46" sqref="H46"/>
    </sheetView>
  </sheetViews>
  <sheetFormatPr defaultRowHeight="14.4" x14ac:dyDescent="0.3"/>
  <cols>
    <col min="8" max="8" width="12.109375" customWidth="1"/>
  </cols>
  <sheetData>
    <row r="1" spans="1:8" x14ac:dyDescent="0.3">
      <c r="A1" t="s">
        <v>64</v>
      </c>
    </row>
    <row r="2" spans="1:8" x14ac:dyDescent="0.3">
      <c r="A2" t="s">
        <v>94</v>
      </c>
    </row>
    <row r="4" spans="1:8" x14ac:dyDescent="0.3">
      <c r="H4" t="s">
        <v>95</v>
      </c>
    </row>
    <row r="5" spans="1:8" x14ac:dyDescent="0.3">
      <c r="E5" s="150" t="s">
        <v>65</v>
      </c>
    </row>
    <row r="6" spans="1:8" x14ac:dyDescent="0.3">
      <c r="D6" t="s">
        <v>66</v>
      </c>
      <c r="H6">
        <v>21750</v>
      </c>
    </row>
    <row r="7" spans="1:8" x14ac:dyDescent="0.3">
      <c r="D7" t="s">
        <v>67</v>
      </c>
      <c r="H7">
        <v>0</v>
      </c>
    </row>
    <row r="8" spans="1:8" x14ac:dyDescent="0.3">
      <c r="D8" t="s">
        <v>68</v>
      </c>
      <c r="H8">
        <v>1949.45</v>
      </c>
    </row>
    <row r="9" spans="1:8" x14ac:dyDescent="0.3">
      <c r="D9" t="s">
        <v>69</v>
      </c>
      <c r="H9">
        <v>1082.8599999999999</v>
      </c>
    </row>
    <row r="10" spans="1:8" x14ac:dyDescent="0.3">
      <c r="D10" t="s">
        <v>70</v>
      </c>
      <c r="H10">
        <v>20.6</v>
      </c>
    </row>
    <row r="11" spans="1:8" x14ac:dyDescent="0.3">
      <c r="D11" t="s">
        <v>14</v>
      </c>
      <c r="H11">
        <v>609.34</v>
      </c>
    </row>
    <row r="12" spans="1:8" x14ac:dyDescent="0.3">
      <c r="D12" t="s">
        <v>58</v>
      </c>
      <c r="H12">
        <v>1577.6</v>
      </c>
    </row>
    <row r="13" spans="1:8" x14ac:dyDescent="0.3">
      <c r="D13" s="150" t="s">
        <v>71</v>
      </c>
      <c r="E13" s="150"/>
      <c r="F13" s="150"/>
      <c r="G13" s="150"/>
      <c r="H13" s="151">
        <f>SUM(H6:H12)</f>
        <v>26989.85</v>
      </c>
    </row>
    <row r="16" spans="1:8" x14ac:dyDescent="0.3">
      <c r="E16" s="150" t="s">
        <v>72</v>
      </c>
    </row>
    <row r="18" spans="4:8" x14ac:dyDescent="0.3">
      <c r="D18" t="s">
        <v>73</v>
      </c>
      <c r="H18">
        <v>5393.08</v>
      </c>
    </row>
    <row r="19" spans="4:8" x14ac:dyDescent="0.3">
      <c r="D19" t="s">
        <v>42</v>
      </c>
      <c r="H19">
        <v>186.21</v>
      </c>
    </row>
    <row r="20" spans="4:8" x14ac:dyDescent="0.3">
      <c r="D20" t="s">
        <v>74</v>
      </c>
      <c r="H20">
        <v>65.64</v>
      </c>
    </row>
    <row r="21" spans="4:8" x14ac:dyDescent="0.3">
      <c r="D21" t="s">
        <v>60</v>
      </c>
      <c r="H21">
        <v>208</v>
      </c>
    </row>
    <row r="22" spans="4:8" x14ac:dyDescent="0.3">
      <c r="D22" t="s">
        <v>75</v>
      </c>
      <c r="H22">
        <v>54</v>
      </c>
    </row>
    <row r="23" spans="4:8" x14ac:dyDescent="0.3">
      <c r="D23" t="s">
        <v>76</v>
      </c>
      <c r="H23">
        <v>1578.28</v>
      </c>
    </row>
    <row r="24" spans="4:8" x14ac:dyDescent="0.3">
      <c r="D24" t="s">
        <v>77</v>
      </c>
      <c r="H24">
        <v>602.65</v>
      </c>
    </row>
    <row r="25" spans="4:8" x14ac:dyDescent="0.3">
      <c r="D25" t="s">
        <v>78</v>
      </c>
      <c r="H25">
        <v>6529.7</v>
      </c>
    </row>
    <row r="26" spans="4:8" x14ac:dyDescent="0.3">
      <c r="D26" t="s">
        <v>79</v>
      </c>
      <c r="H26">
        <v>276</v>
      </c>
    </row>
    <row r="27" spans="4:8" x14ac:dyDescent="0.3">
      <c r="D27" t="s">
        <v>3</v>
      </c>
      <c r="H27">
        <v>472.95</v>
      </c>
    </row>
    <row r="28" spans="4:8" x14ac:dyDescent="0.3">
      <c r="D28" t="s">
        <v>18</v>
      </c>
      <c r="H28">
        <v>13.2</v>
      </c>
    </row>
    <row r="29" spans="4:8" x14ac:dyDescent="0.3">
      <c r="D29" t="s">
        <v>80</v>
      </c>
      <c r="H29">
        <v>0</v>
      </c>
    </row>
    <row r="30" spans="4:8" x14ac:dyDescent="0.3">
      <c r="D30" t="s">
        <v>81</v>
      </c>
      <c r="H30">
        <v>2659.76</v>
      </c>
    </row>
    <row r="31" spans="4:8" x14ac:dyDescent="0.3">
      <c r="D31" t="s">
        <v>59</v>
      </c>
      <c r="H31">
        <v>0</v>
      </c>
    </row>
    <row r="32" spans="4:8" x14ac:dyDescent="0.3">
      <c r="D32" t="s">
        <v>82</v>
      </c>
      <c r="H32">
        <v>18.5</v>
      </c>
    </row>
    <row r="33" spans="4:8" x14ac:dyDescent="0.3">
      <c r="D33" t="s">
        <v>83</v>
      </c>
      <c r="H33">
        <v>1570</v>
      </c>
    </row>
    <row r="34" spans="4:8" x14ac:dyDescent="0.3">
      <c r="D34" t="s">
        <v>84</v>
      </c>
      <c r="H34">
        <v>5876.72</v>
      </c>
    </row>
    <row r="35" spans="4:8" x14ac:dyDescent="0.3">
      <c r="D35" t="s">
        <v>55</v>
      </c>
      <c r="H35">
        <v>2801.29</v>
      </c>
    </row>
    <row r="36" spans="4:8" x14ac:dyDescent="0.3">
      <c r="D36" t="s">
        <v>85</v>
      </c>
      <c r="H36">
        <v>1653.45</v>
      </c>
    </row>
    <row r="37" spans="4:8" x14ac:dyDescent="0.3">
      <c r="D37" t="s">
        <v>86</v>
      </c>
      <c r="H37">
        <v>0</v>
      </c>
    </row>
    <row r="38" spans="4:8" x14ac:dyDescent="0.3">
      <c r="D38" t="s">
        <v>62</v>
      </c>
      <c r="H38">
        <v>983.84</v>
      </c>
    </row>
    <row r="39" spans="4:8" x14ac:dyDescent="0.3">
      <c r="D39" s="150" t="s">
        <v>87</v>
      </c>
      <c r="E39" s="150"/>
      <c r="F39" s="150"/>
      <c r="G39" s="150"/>
      <c r="H39" s="151">
        <f>SUM(H18:H38)</f>
        <v>30943.270000000004</v>
      </c>
    </row>
    <row r="41" spans="4:8" x14ac:dyDescent="0.3">
      <c r="D41" t="s">
        <v>96</v>
      </c>
      <c r="H41" s="152">
        <v>12994.44</v>
      </c>
    </row>
    <row r="42" spans="4:8" x14ac:dyDescent="0.3">
      <c r="H42" s="153"/>
    </row>
    <row r="43" spans="4:8" x14ac:dyDescent="0.3">
      <c r="D43" t="s">
        <v>15</v>
      </c>
      <c r="H43">
        <v>26989.85</v>
      </c>
    </row>
    <row r="44" spans="4:8" x14ac:dyDescent="0.3">
      <c r="D44" t="s">
        <v>16</v>
      </c>
      <c r="H44">
        <v>30943.27</v>
      </c>
    </row>
    <row r="46" spans="4:8" x14ac:dyDescent="0.3">
      <c r="D46" t="s">
        <v>97</v>
      </c>
      <c r="H46" s="151">
        <f>SUM(H41+H43-H44)</f>
        <v>9041.02</v>
      </c>
    </row>
    <row r="47" spans="4:8" x14ac:dyDescent="0.3">
      <c r="D47" t="s">
        <v>88</v>
      </c>
      <c r="H47">
        <v>0</v>
      </c>
    </row>
    <row r="48" spans="4:8" x14ac:dyDescent="0.3">
      <c r="D48" t="s">
        <v>41</v>
      </c>
      <c r="H48" s="151">
        <f>SUM(H46+H47)</f>
        <v>9041.02</v>
      </c>
    </row>
    <row r="51" spans="1:8" x14ac:dyDescent="0.3">
      <c r="B51" t="s">
        <v>89</v>
      </c>
    </row>
    <row r="52" spans="1:8" x14ac:dyDescent="0.3">
      <c r="B52" t="s">
        <v>90</v>
      </c>
      <c r="E52" t="s">
        <v>98</v>
      </c>
      <c r="H52" s="154">
        <v>9041.02</v>
      </c>
    </row>
    <row r="53" spans="1:8" x14ac:dyDescent="0.3">
      <c r="H53" s="154"/>
    </row>
    <row r="54" spans="1:8" x14ac:dyDescent="0.3">
      <c r="H54" s="154"/>
    </row>
    <row r="56" spans="1:8" x14ac:dyDescent="0.3">
      <c r="A56" t="s">
        <v>100</v>
      </c>
    </row>
    <row r="57" spans="1:8" x14ac:dyDescent="0.3">
      <c r="A57" t="s">
        <v>99</v>
      </c>
    </row>
    <row r="58" spans="1:8" x14ac:dyDescent="0.3">
      <c r="A58" t="s">
        <v>91</v>
      </c>
    </row>
    <row r="59" spans="1:8" x14ac:dyDescent="0.3">
      <c r="A59" t="s">
        <v>92</v>
      </c>
    </row>
    <row r="61" spans="1:8" x14ac:dyDescent="0.3">
      <c r="A61" t="s">
        <v>101</v>
      </c>
    </row>
    <row r="62" spans="1:8" x14ac:dyDescent="0.3">
      <c r="A62" t="s">
        <v>91</v>
      </c>
    </row>
    <row r="63" spans="1:8" x14ac:dyDescent="0.3">
      <c r="A6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4" sqref="B4"/>
    </sheetView>
  </sheetViews>
  <sheetFormatPr defaultRowHeight="14.4" x14ac:dyDescent="0.3"/>
  <cols>
    <col min="1" max="1" width="46" customWidth="1"/>
    <col min="2" max="2" width="106" customWidth="1"/>
    <col min="3" max="3" width="33.6640625" customWidth="1"/>
  </cols>
  <sheetData>
    <row r="1" spans="1:6" ht="17.399999999999999" x14ac:dyDescent="0.3">
      <c r="A1" s="79" t="s">
        <v>30</v>
      </c>
      <c r="B1" s="80"/>
      <c r="C1" s="80"/>
      <c r="D1" s="81"/>
      <c r="E1" s="81"/>
      <c r="F1" s="81"/>
    </row>
    <row r="2" spans="1:6" ht="17.399999999999999" x14ac:dyDescent="0.3">
      <c r="A2" s="80"/>
      <c r="B2" s="80"/>
      <c r="C2" s="80"/>
      <c r="D2" s="77"/>
      <c r="E2" s="77"/>
      <c r="F2" s="77"/>
    </row>
    <row r="3" spans="1:6" ht="17.399999999999999" x14ac:dyDescent="0.3">
      <c r="A3" s="80"/>
      <c r="B3" s="80"/>
      <c r="C3" s="80"/>
      <c r="D3" s="77"/>
      <c r="E3" s="77"/>
      <c r="F3" s="77"/>
    </row>
    <row r="4" spans="1:6" ht="17.399999999999999" x14ac:dyDescent="0.3">
      <c r="A4" s="80" t="s">
        <v>23</v>
      </c>
      <c r="B4" s="80"/>
      <c r="C4" s="80"/>
      <c r="D4" s="81"/>
      <c r="E4" s="81"/>
      <c r="F4" s="81"/>
    </row>
    <row r="5" spans="1:6" ht="17.399999999999999" x14ac:dyDescent="0.3">
      <c r="A5" s="80"/>
      <c r="B5" s="80"/>
      <c r="C5" s="80"/>
      <c r="D5" s="77"/>
      <c r="E5" s="77"/>
      <c r="F5" s="77"/>
    </row>
    <row r="6" spans="1:6" ht="17.399999999999999" x14ac:dyDescent="0.3">
      <c r="A6" s="80" t="s">
        <v>1</v>
      </c>
      <c r="B6" s="80"/>
      <c r="C6" s="82">
        <v>0</v>
      </c>
      <c r="D6" s="77"/>
      <c r="E6" s="77"/>
      <c r="F6" s="77"/>
    </row>
    <row r="7" spans="1:6" ht="17.399999999999999" x14ac:dyDescent="0.3">
      <c r="A7" s="80"/>
      <c r="B7" s="80"/>
      <c r="C7" s="80"/>
      <c r="D7" s="77"/>
      <c r="E7" s="77"/>
      <c r="F7" s="77"/>
    </row>
    <row r="8" spans="1:6" ht="17.399999999999999" x14ac:dyDescent="0.3">
      <c r="A8" s="80" t="s">
        <v>24</v>
      </c>
      <c r="B8" s="80"/>
      <c r="C8" s="82"/>
      <c r="D8" s="77"/>
      <c r="E8" s="77"/>
      <c r="F8" s="77"/>
    </row>
    <row r="9" spans="1:6" ht="17.399999999999999" x14ac:dyDescent="0.3">
      <c r="A9" s="80"/>
      <c r="B9" s="80"/>
      <c r="C9" s="80"/>
      <c r="D9" s="77"/>
      <c r="E9" s="77"/>
      <c r="F9" s="77"/>
    </row>
    <row r="10" spans="1:6" ht="17.399999999999999" x14ac:dyDescent="0.3">
      <c r="A10" s="80" t="s">
        <v>25</v>
      </c>
      <c r="B10" s="80"/>
      <c r="C10" s="82"/>
      <c r="D10" s="260"/>
      <c r="E10" s="261"/>
      <c r="F10" s="261"/>
    </row>
    <row r="11" spans="1:6" ht="17.399999999999999" x14ac:dyDescent="0.3">
      <c r="A11" s="80"/>
      <c r="B11" s="80"/>
      <c r="C11" s="80"/>
      <c r="D11" s="260"/>
      <c r="E11" s="261"/>
      <c r="F11" s="261"/>
    </row>
    <row r="12" spans="1:6" ht="17.399999999999999" x14ac:dyDescent="0.3">
      <c r="A12" s="80" t="s">
        <v>26</v>
      </c>
      <c r="B12" s="80"/>
      <c r="C12" s="82"/>
      <c r="D12" s="77"/>
      <c r="E12" s="77"/>
      <c r="F12" s="77"/>
    </row>
    <row r="13" spans="1:6" ht="17.399999999999999" x14ac:dyDescent="0.3">
      <c r="A13" s="80"/>
      <c r="B13" s="80"/>
      <c r="C13" s="80"/>
      <c r="D13" s="77"/>
      <c r="E13" s="77"/>
      <c r="F13" s="77"/>
    </row>
    <row r="14" spans="1:6" ht="17.399999999999999" x14ac:dyDescent="0.3">
      <c r="A14" s="80" t="s">
        <v>27</v>
      </c>
      <c r="B14" s="80" t="s">
        <v>28</v>
      </c>
      <c r="C14" s="80"/>
      <c r="D14" s="77"/>
      <c r="E14" s="77"/>
      <c r="F14" s="77"/>
    </row>
    <row r="15" spans="1:6" ht="17.399999999999999" x14ac:dyDescent="0.3">
      <c r="A15" s="80"/>
      <c r="B15" s="80"/>
      <c r="C15" s="80"/>
      <c r="D15" s="77"/>
      <c r="E15" s="77"/>
      <c r="F15" s="77"/>
    </row>
  </sheetData>
  <mergeCells count="2">
    <mergeCell ref="D10:F10"/>
    <mergeCell ref="D11:F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8"/>
  <sheetViews>
    <sheetView view="pageBreakPreview" zoomScale="60" workbookViewId="0">
      <selection activeCell="B22" sqref="B22"/>
    </sheetView>
  </sheetViews>
  <sheetFormatPr defaultRowHeight="14.4" x14ac:dyDescent="0.3"/>
  <cols>
    <col min="1" max="1" width="15.88671875" bestFit="1" customWidth="1"/>
    <col min="2" max="2" width="20.33203125" customWidth="1"/>
    <col min="3" max="3" width="12.6640625" customWidth="1"/>
    <col min="4" max="4" width="16.33203125" customWidth="1"/>
  </cols>
  <sheetData>
    <row r="1" spans="1:3" x14ac:dyDescent="0.3">
      <c r="B1" t="s">
        <v>31</v>
      </c>
    </row>
    <row r="2" spans="1:3" x14ac:dyDescent="0.3">
      <c r="B2" t="s">
        <v>36</v>
      </c>
    </row>
    <row r="3" spans="1:3" x14ac:dyDescent="0.3">
      <c r="A3" t="s">
        <v>35</v>
      </c>
      <c r="B3" t="s">
        <v>37</v>
      </c>
      <c r="C3" t="s">
        <v>38</v>
      </c>
    </row>
    <row r="4" spans="1:3" x14ac:dyDescent="0.3">
      <c r="A4" s="86">
        <v>41000</v>
      </c>
      <c r="B4">
        <f>172.37+43</f>
        <v>215.37</v>
      </c>
      <c r="C4" s="87">
        <v>43</v>
      </c>
    </row>
    <row r="5" spans="1:3" x14ac:dyDescent="0.3">
      <c r="A5" s="86">
        <v>41030</v>
      </c>
      <c r="B5" s="87">
        <v>221</v>
      </c>
      <c r="C5" s="87">
        <v>44.2</v>
      </c>
    </row>
    <row r="6" spans="1:3" x14ac:dyDescent="0.3">
      <c r="A6" s="86">
        <v>41061</v>
      </c>
      <c r="B6" s="87">
        <v>221</v>
      </c>
      <c r="C6" s="87">
        <v>44.2</v>
      </c>
    </row>
    <row r="7" spans="1:3" x14ac:dyDescent="0.3">
      <c r="A7" s="86">
        <v>41091</v>
      </c>
      <c r="B7" s="87">
        <v>221</v>
      </c>
      <c r="C7" s="87">
        <v>44.2</v>
      </c>
    </row>
    <row r="8" spans="1:3" x14ac:dyDescent="0.3">
      <c r="A8" s="86">
        <v>41122</v>
      </c>
      <c r="B8" s="87">
        <v>221</v>
      </c>
      <c r="C8" s="87">
        <v>44.2</v>
      </c>
    </row>
    <row r="9" spans="1:3" x14ac:dyDescent="0.3">
      <c r="A9" s="86">
        <v>41153</v>
      </c>
      <c r="B9" s="87">
        <v>221</v>
      </c>
      <c r="C9" s="87">
        <v>-219.8</v>
      </c>
    </row>
    <row r="10" spans="1:3" x14ac:dyDescent="0.3">
      <c r="A10" s="86">
        <v>41183</v>
      </c>
      <c r="B10" s="87">
        <v>221</v>
      </c>
      <c r="C10" s="87">
        <v>0</v>
      </c>
    </row>
    <row r="11" spans="1:3" x14ac:dyDescent="0.3">
      <c r="A11" s="86">
        <v>41214</v>
      </c>
      <c r="B11" s="87">
        <v>221</v>
      </c>
      <c r="C11" s="87">
        <v>0</v>
      </c>
    </row>
    <row r="12" spans="1:3" x14ac:dyDescent="0.3">
      <c r="A12" s="86">
        <v>41244</v>
      </c>
      <c r="B12" s="87">
        <v>221</v>
      </c>
      <c r="C12" s="87">
        <v>0</v>
      </c>
    </row>
    <row r="13" spans="1:3" x14ac:dyDescent="0.3">
      <c r="A13" s="86">
        <v>41275</v>
      </c>
      <c r="B13" s="87">
        <v>221</v>
      </c>
      <c r="C13" s="87">
        <v>0</v>
      </c>
    </row>
    <row r="14" spans="1:3" x14ac:dyDescent="0.3">
      <c r="A14" s="86">
        <v>41306</v>
      </c>
      <c r="B14" s="87">
        <v>221</v>
      </c>
      <c r="C14" s="87">
        <v>0</v>
      </c>
    </row>
    <row r="15" spans="1:3" x14ac:dyDescent="0.3">
      <c r="A15" s="86">
        <v>41334</v>
      </c>
      <c r="B15" s="87">
        <v>221</v>
      </c>
      <c r="C15" s="87">
        <v>0</v>
      </c>
    </row>
    <row r="17" spans="2:3" x14ac:dyDescent="0.3">
      <c r="C17">
        <v>0</v>
      </c>
    </row>
    <row r="18" spans="2:3" x14ac:dyDescent="0.3">
      <c r="B18">
        <f>SUM(B4:B17)</f>
        <v>2646.37</v>
      </c>
      <c r="C18" s="87">
        <f>SUM(C4:C17)</f>
        <v>0</v>
      </c>
    </row>
  </sheetData>
  <pageMargins left="0.7" right="0.7" top="0.75" bottom="0.75" header="0.3" footer="0.3"/>
  <pageSetup paperSize="9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Exch.Document.7" shapeId="10241" r:id="rId4">
          <objectPr defaultSize="0" autoPict="0" r:id="rId5">
            <anchor moveWithCells="1">
              <from>
                <xdr:col>3</xdr:col>
                <xdr:colOff>213360</xdr:colOff>
                <xdr:row>0</xdr:row>
                <xdr:rowOff>99060</xdr:rowOff>
              </from>
              <to>
                <xdr:col>9</xdr:col>
                <xdr:colOff>182880</xdr:colOff>
                <xdr:row>31</xdr:row>
                <xdr:rowOff>30480</xdr:rowOff>
              </to>
            </anchor>
          </objectPr>
        </oleObject>
      </mc:Choice>
      <mc:Fallback>
        <oleObject progId="AcroExch.Document.7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Payments &amp; Receipts</vt:lpstr>
      <vt:lpstr>Bank Reconciliation</vt:lpstr>
      <vt:lpstr>Year End Summary 2021-22</vt:lpstr>
      <vt:lpstr>Budget</vt:lpstr>
      <vt:lpstr>Year End Summary</vt:lpstr>
      <vt:lpstr>Variance report</vt:lpstr>
      <vt:lpstr>DRAFT AUDIT FORM</vt:lpstr>
      <vt:lpstr>PAYE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2022-04-29T15:01:16Z</cp:lastPrinted>
  <dcterms:created xsi:type="dcterms:W3CDTF">2011-05-12T18:59:27Z</dcterms:created>
  <dcterms:modified xsi:type="dcterms:W3CDTF">2022-05-10T10:41:29Z</dcterms:modified>
</cp:coreProperties>
</file>