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SMSG PC\2. Finance\2021-22 financial year\"/>
    </mc:Choice>
  </mc:AlternateContent>
  <bookViews>
    <workbookView xWindow="120" yWindow="108" windowWidth="24912" windowHeight="11832"/>
  </bookViews>
  <sheets>
    <sheet name="2021-22 budget projection" sheetId="1" r:id="rId1"/>
  </sheets>
  <externalReferences>
    <externalReference r:id="rId2"/>
  </externalReferences>
  <definedNames>
    <definedName name="_xlnm.Print_Area" localSheetId="0">'2021-22 budget projection'!$C$1:$T$71</definedName>
  </definedNames>
  <calcPr calcId="162913"/>
</workbook>
</file>

<file path=xl/calcChain.xml><?xml version="1.0" encoding="utf-8"?>
<calcChain xmlns="http://schemas.openxmlformats.org/spreadsheetml/2006/main">
  <c r="S55" i="1" l="1"/>
  <c r="S49" i="1"/>
  <c r="S44" i="1"/>
  <c r="S39" i="1"/>
  <c r="S33" i="1"/>
  <c r="S24" i="1"/>
  <c r="S57" i="1" l="1"/>
  <c r="S10" i="1"/>
  <c r="S59" i="1" l="1"/>
  <c r="R55" i="1"/>
  <c r="R49" i="1"/>
  <c r="R57" i="1" s="1"/>
  <c r="R44" i="1"/>
  <c r="R39" i="1"/>
  <c r="R33" i="1"/>
  <c r="R24" i="1"/>
  <c r="R10" i="1"/>
  <c r="R59" i="1" s="1"/>
  <c r="P44" i="1" l="1"/>
  <c r="Q55" i="1" l="1"/>
  <c r="Q49" i="1"/>
  <c r="Q44" i="1"/>
  <c r="Q39" i="1"/>
  <c r="Q33" i="1"/>
  <c r="Q24" i="1"/>
  <c r="Q57" i="1" l="1"/>
  <c r="P55" i="1"/>
  <c r="P49" i="1"/>
  <c r="P39" i="1"/>
  <c r="P33" i="1"/>
  <c r="P24" i="1"/>
  <c r="P10" i="1"/>
  <c r="Q10" i="1"/>
  <c r="Q59" i="1" s="1"/>
  <c r="P57" i="1" l="1"/>
  <c r="P59" i="1" s="1"/>
  <c r="D19" i="1"/>
  <c r="H19" i="1" s="1"/>
  <c r="O55" i="1" l="1"/>
  <c r="O49" i="1"/>
  <c r="O44" i="1"/>
  <c r="O39" i="1"/>
  <c r="O33" i="1"/>
  <c r="O24" i="1"/>
  <c r="O57" i="1" l="1"/>
  <c r="O10" i="1"/>
  <c r="O59" i="1" l="1"/>
  <c r="N55" i="1" l="1"/>
  <c r="N49" i="1"/>
  <c r="N44" i="1"/>
  <c r="N39" i="1"/>
  <c r="N33" i="1"/>
  <c r="N24" i="1"/>
  <c r="N57" i="1" l="1"/>
  <c r="N10" i="1"/>
  <c r="N59" i="1" s="1"/>
  <c r="L55" i="1" l="1"/>
  <c r="J55" i="1"/>
  <c r="G55" i="1"/>
  <c r="F55" i="1"/>
  <c r="E55" i="1"/>
  <c r="A55" i="1"/>
  <c r="D54" i="1"/>
  <c r="H54" i="1" s="1"/>
  <c r="D53" i="1"/>
  <c r="H53" i="1" s="1"/>
  <c r="D51" i="1"/>
  <c r="H51" i="1" s="1"/>
  <c r="L49" i="1"/>
  <c r="J49" i="1"/>
  <c r="G49" i="1"/>
  <c r="F49" i="1"/>
  <c r="E49" i="1"/>
  <c r="A49" i="1"/>
  <c r="D48" i="1"/>
  <c r="H48" i="1" s="1"/>
  <c r="D47" i="1"/>
  <c r="D46" i="1"/>
  <c r="H46" i="1" s="1"/>
  <c r="L44" i="1"/>
  <c r="J44" i="1"/>
  <c r="G44" i="1"/>
  <c r="F44" i="1"/>
  <c r="E44" i="1"/>
  <c r="A44" i="1"/>
  <c r="D42" i="1"/>
  <c r="H42" i="1" s="1"/>
  <c r="D41" i="1"/>
  <c r="H41" i="1" s="1"/>
  <c r="L39" i="1"/>
  <c r="J39" i="1"/>
  <c r="G39" i="1"/>
  <c r="F39" i="1"/>
  <c r="E39" i="1"/>
  <c r="A39" i="1"/>
  <c r="D38" i="1"/>
  <c r="H38" i="1" s="1"/>
  <c r="D37" i="1"/>
  <c r="H37" i="1" s="1"/>
  <c r="D36" i="1"/>
  <c r="H36" i="1" s="1"/>
  <c r="L33" i="1"/>
  <c r="J33" i="1"/>
  <c r="G33" i="1"/>
  <c r="F33" i="1"/>
  <c r="E33" i="1"/>
  <c r="A33" i="1"/>
  <c r="D32" i="1"/>
  <c r="H32" i="1" s="1"/>
  <c r="D31" i="1"/>
  <c r="H31" i="1" s="1"/>
  <c r="D30" i="1"/>
  <c r="H30" i="1" s="1"/>
  <c r="D29" i="1"/>
  <c r="H29" i="1" s="1"/>
  <c r="D28" i="1"/>
  <c r="H28" i="1" s="1"/>
  <c r="D27" i="1"/>
  <c r="H27" i="1" s="1"/>
  <c r="D26" i="1"/>
  <c r="H26" i="1" s="1"/>
  <c r="L24" i="1"/>
  <c r="J24" i="1"/>
  <c r="G24" i="1"/>
  <c r="F24" i="1"/>
  <c r="E24" i="1"/>
  <c r="A24" i="1"/>
  <c r="H23" i="1"/>
  <c r="D22" i="1"/>
  <c r="H22" i="1" s="1"/>
  <c r="D21" i="1"/>
  <c r="H21" i="1" s="1"/>
  <c r="D20" i="1"/>
  <c r="H20" i="1" s="1"/>
  <c r="D18" i="1"/>
  <c r="H18" i="1" s="1"/>
  <c r="D17" i="1"/>
  <c r="H17" i="1" s="1"/>
  <c r="D16" i="1"/>
  <c r="H16" i="1" s="1"/>
  <c r="D15" i="1"/>
  <c r="H15" i="1" s="1"/>
  <c r="D14" i="1"/>
  <c r="H14" i="1" s="1"/>
  <c r="D13" i="1"/>
  <c r="L10" i="1"/>
  <c r="J10" i="1"/>
  <c r="G10" i="1"/>
  <c r="F10" i="1"/>
  <c r="E10" i="1"/>
  <c r="A10" i="1"/>
  <c r="D9" i="1"/>
  <c r="H9" i="1" s="1"/>
  <c r="D6" i="1"/>
  <c r="H6" i="1" s="1"/>
  <c r="D5" i="1"/>
  <c r="H5" i="1" s="1"/>
  <c r="D4" i="1"/>
  <c r="H4" i="1" s="1"/>
  <c r="D3" i="1"/>
  <c r="F57" i="1" l="1"/>
  <c r="F59" i="1" s="1"/>
  <c r="A57" i="1"/>
  <c r="A59" i="1" s="1"/>
  <c r="G57" i="1"/>
  <c r="G59" i="1" s="1"/>
  <c r="D49" i="1"/>
  <c r="H49" i="1" s="1"/>
  <c r="E57" i="1"/>
  <c r="E59" i="1" s="1"/>
  <c r="L57" i="1"/>
  <c r="L59" i="1" s="1"/>
  <c r="D10" i="1"/>
  <c r="H10" i="1" s="1"/>
  <c r="J57" i="1"/>
  <c r="J59" i="1" s="1"/>
  <c r="D24" i="1"/>
  <c r="H24" i="1" s="1"/>
  <c r="H3" i="1"/>
  <c r="D33" i="1"/>
  <c r="H33" i="1" s="1"/>
  <c r="D39" i="1"/>
  <c r="H39" i="1" s="1"/>
  <c r="H47" i="1"/>
  <c r="H13" i="1"/>
  <c r="D55" i="1"/>
  <c r="H55" i="1" s="1"/>
  <c r="D44" i="1"/>
  <c r="H44" i="1" s="1"/>
  <c r="D57" i="1" l="1"/>
  <c r="H57" i="1" l="1"/>
  <c r="D59" i="1"/>
  <c r="D61" i="1" l="1"/>
  <c r="E61" i="1" s="1"/>
  <c r="F61" i="1" s="1"/>
  <c r="G61" i="1" s="1"/>
  <c r="H59" i="1"/>
  <c r="J61" i="1" l="1"/>
  <c r="L61" i="1" l="1"/>
  <c r="N61" i="1" l="1"/>
  <c r="Q61" i="1" l="1"/>
  <c r="P61" i="1"/>
  <c r="O61" i="1"/>
</calcChain>
</file>

<file path=xl/comments1.xml><?xml version="1.0" encoding="utf-8"?>
<comments xmlns="http://schemas.openxmlformats.org/spreadsheetml/2006/main">
  <authors>
    <author>Paul MacLachlan</author>
  </authors>
  <commentList>
    <comment ref="G21" authorId="0" shapeId="0">
      <text>
        <r>
          <rPr>
            <b/>
            <sz val="9"/>
            <color indexed="81"/>
            <rFont val="Tahoma"/>
            <family val="2"/>
          </rPr>
          <t>15 x PC meetings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£62.40 + £180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 xml:space="preserve">Rotavate field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 xml:space="preserve">Rotivate field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includes 1750 for work to create meadow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>Install weed-free matting</t>
        </r>
      </text>
    </comment>
    <comment ref="E42" authorId="0" shapeId="0">
      <text>
        <r>
          <rPr>
            <b/>
            <sz val="9"/>
            <color indexed="81"/>
            <rFont val="Tahoma"/>
            <family val="2"/>
          </rPr>
          <t>Pay for 3 issues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notice board repair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includes repair / replace notice board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Commitment to toddler group</t>
        </r>
      </text>
    </comment>
  </commentList>
</comments>
</file>

<file path=xl/sharedStrings.xml><?xml version="1.0" encoding="utf-8"?>
<sst xmlns="http://schemas.openxmlformats.org/spreadsheetml/2006/main" count="64" uniqueCount="64">
  <si>
    <t>2015/16 Budget</t>
  </si>
  <si>
    <t>Actual to Dec 2015</t>
  </si>
  <si>
    <t>2015/16 projection</t>
  </si>
  <si>
    <t>2016/17 Budget</t>
  </si>
  <si>
    <t>2017/18 budget</t>
  </si>
  <si>
    <t>Income</t>
  </si>
  <si>
    <t>Precept</t>
  </si>
  <si>
    <t>Parish Support Grant</t>
  </si>
  <si>
    <t>Other Grants</t>
  </si>
  <si>
    <t>Interest</t>
  </si>
  <si>
    <t>Other Income</t>
  </si>
  <si>
    <t>Total</t>
  </si>
  <si>
    <t>Expenditure</t>
  </si>
  <si>
    <t>Staff costs</t>
  </si>
  <si>
    <t>Office Admin Costs</t>
  </si>
  <si>
    <t>Office Equipment Costs</t>
  </si>
  <si>
    <t>Insurance</t>
  </si>
  <si>
    <t>Subscriptions</t>
  </si>
  <si>
    <t>Auditor Fees</t>
  </si>
  <si>
    <t>Election Costs</t>
  </si>
  <si>
    <t>Publications and Training</t>
  </si>
  <si>
    <t>Cost of meetings</t>
  </si>
  <si>
    <t xml:space="preserve">Website </t>
  </si>
  <si>
    <t>Administration Costs</t>
  </si>
  <si>
    <t>Grass Cutting</t>
  </si>
  <si>
    <t>Planters and Planting</t>
  </si>
  <si>
    <t>Litter Picking</t>
  </si>
  <si>
    <t>Paths Maintenance</t>
  </si>
  <si>
    <t>Trees Maintenance</t>
  </si>
  <si>
    <t>Refuse / Bin Collection</t>
  </si>
  <si>
    <t>Environment</t>
  </si>
  <si>
    <t>Play Area Maintenance</t>
  </si>
  <si>
    <t>Play Area Insurance</t>
  </si>
  <si>
    <t>Play Area Safety Inspections</t>
  </si>
  <si>
    <t>Play Area</t>
  </si>
  <si>
    <t>Bugle: Editing</t>
  </si>
  <si>
    <t>Bugle: Printing and Distribution</t>
  </si>
  <si>
    <t>The Bugle</t>
  </si>
  <si>
    <t>Community Events</t>
  </si>
  <si>
    <t>Community Campaigns</t>
  </si>
  <si>
    <t>Community Assets</t>
  </si>
  <si>
    <t>Community Costs</t>
  </si>
  <si>
    <t>Other S137 donations</t>
  </si>
  <si>
    <t>Section 137 Donations</t>
  </si>
  <si>
    <t>Total Expenditure</t>
  </si>
  <si>
    <r>
      <t xml:space="preserve">Surplus / </t>
    </r>
    <r>
      <rPr>
        <b/>
        <sz val="11"/>
        <color rgb="FFFF0000"/>
        <rFont val="Arial"/>
        <family val="2"/>
      </rPr>
      <t>Deficit</t>
    </r>
  </si>
  <si>
    <t>Reserves</t>
  </si>
  <si>
    <t>VAT</t>
  </si>
  <si>
    <t>Bugle</t>
  </si>
  <si>
    <t>2018/19 Budget</t>
  </si>
  <si>
    <t>Village Hall Electric</t>
  </si>
  <si>
    <t>GDPR - DPO Costs</t>
  </si>
  <si>
    <t>Village Hall donations</t>
  </si>
  <si>
    <t>Churchyard donation</t>
  </si>
  <si>
    <t>Projected Budget 2020/21</t>
  </si>
  <si>
    <t>Budget 2019/20</t>
  </si>
  <si>
    <t>General Maintenance</t>
  </si>
  <si>
    <t>Actual 2019/20</t>
  </si>
  <si>
    <t>Budget to Actual 2020/21</t>
  </si>
  <si>
    <t>Other</t>
  </si>
  <si>
    <t>Projected Budget 2021/22</t>
  </si>
  <si>
    <t>Earmarked:</t>
  </si>
  <si>
    <t>General Reserves:</t>
  </si>
  <si>
    <t>Salary £9,118.08, office allowance £312, Mileage £160 &amp; payroll £108.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</si>
</sst>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£&quot;* #,##0_-;\-&quot;£&quot;* #,##0_-;_-&quot;£&quot;* &quot;-&quot;_-;_-@_-"/>
    <numFmt numFmtId="164" formatCode="#,##0.00_ ;[Red]\-#,##0.00\ "/>
    <numFmt numFmtId="165" formatCode="#,##0.00_ ;\-#,##0.00\ "/>
    <numFmt numFmtId="166" formatCode="[$-F800]dddd\,\ mmmm\ dd\,\ yyyy"/>
    <numFmt numFmtId="167" formatCode="&quot;£&quot;#,##0.00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b/>
      <sz val="9"/>
      <color indexed="81"/>
      <name val="Tahoma"/>
      <family val="2"/>
    </font>
    <font>
      <b/>
      <u/>
      <sz val="11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3838F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b/>
      <sz val="14"/>
      <color rgb="FF3838F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164" fontId="2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164" fontId="2" fillId="0" borderId="0" xfId="0" quotePrefix="1" applyNumberFormat="1" applyFont="1" applyBorder="1" applyAlignment="1">
      <alignment horizontal="right" wrapText="1"/>
    </xf>
    <xf numFmtId="17" fontId="2" fillId="0" borderId="0" xfId="0" quotePrefix="1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 wrapText="1"/>
    </xf>
    <xf numFmtId="4" fontId="3" fillId="0" borderId="0" xfId="0" applyNumberFormat="1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4" fontId="3" fillId="0" borderId="0" xfId="2" applyNumberFormat="1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0" fontId="3" fillId="0" borderId="0" xfId="3" applyFont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3" applyFont="1" applyBorder="1" applyAlignment="1">
      <alignment horizontal="right"/>
    </xf>
    <xf numFmtId="164" fontId="5" fillId="0" borderId="0" xfId="0" applyNumberFormat="1" applyFont="1" applyBorder="1"/>
    <xf numFmtId="4" fontId="5" fillId="0" borderId="0" xfId="0" applyNumberFormat="1" applyFont="1" applyBorder="1" applyAlignment="1">
      <alignment horizontal="right"/>
    </xf>
    <xf numFmtId="42" fontId="2" fillId="0" borderId="0" xfId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164" fontId="2" fillId="0" borderId="0" xfId="1" applyNumberFormat="1" applyFont="1" applyBorder="1" applyAlignment="1">
      <alignment horizontal="right" wrapText="1"/>
    </xf>
    <xf numFmtId="4" fontId="3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vertical="top" wrapText="1"/>
    </xf>
    <xf numFmtId="15" fontId="3" fillId="0" borderId="0" xfId="1" applyNumberFormat="1" applyFont="1" applyBorder="1" applyAlignment="1">
      <alignment horizontal="center" wrapText="1"/>
    </xf>
    <xf numFmtId="4" fontId="3" fillId="0" borderId="0" xfId="1" applyNumberFormat="1" applyFont="1" applyBorder="1" applyAlignment="1">
      <alignment horizontal="right" wrapText="1"/>
    </xf>
    <xf numFmtId="164" fontId="3" fillId="0" borderId="0" xfId="1" applyNumberFormat="1" applyFont="1" applyBorder="1" applyAlignment="1">
      <alignment horizontal="right" wrapText="1"/>
    </xf>
    <xf numFmtId="9" fontId="2" fillId="0" borderId="0" xfId="2" applyFont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15" fontId="3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9" fontId="5" fillId="0" borderId="0" xfId="2" applyFont="1" applyBorder="1" applyAlignment="1">
      <alignment horizontal="right" wrapText="1"/>
    </xf>
    <xf numFmtId="4" fontId="6" fillId="0" borderId="0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top" wrapText="1"/>
    </xf>
    <xf numFmtId="4" fontId="3" fillId="0" borderId="0" xfId="1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4" fontId="3" fillId="0" borderId="0" xfId="1" applyNumberFormat="1" applyFont="1" applyBorder="1" applyAlignment="1">
      <alignment vertical="top" wrapText="1"/>
    </xf>
    <xf numFmtId="165" fontId="2" fillId="0" borderId="0" xfId="1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2" fontId="3" fillId="0" borderId="0" xfId="0" applyNumberFormat="1" applyFont="1" applyBorder="1"/>
    <xf numFmtId="2" fontId="2" fillId="0" borderId="0" xfId="0" applyNumberFormat="1" applyFont="1" applyBorder="1"/>
    <xf numFmtId="166" fontId="3" fillId="0" borderId="0" xfId="0" applyNumberFormat="1" applyFont="1" applyBorder="1" applyAlignment="1">
      <alignment vertical="top" wrapText="1"/>
    </xf>
    <xf numFmtId="166" fontId="2" fillId="0" borderId="0" xfId="0" applyNumberFormat="1" applyFont="1" applyBorder="1" applyAlignment="1">
      <alignment horizontal="right"/>
    </xf>
    <xf numFmtId="10" fontId="9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9" fillId="0" borderId="0" xfId="0" applyFont="1" applyBorder="1"/>
    <xf numFmtId="2" fontId="11" fillId="0" borderId="0" xfId="0" applyNumberFormat="1" applyFont="1" applyBorder="1"/>
    <xf numFmtId="4" fontId="11" fillId="0" borderId="0" xfId="0" applyNumberFormat="1" applyFont="1" applyBorder="1"/>
    <xf numFmtId="0" fontId="12" fillId="0" borderId="0" xfId="0" applyFont="1" applyBorder="1" applyAlignment="1">
      <alignment wrapText="1"/>
    </xf>
    <xf numFmtId="0" fontId="12" fillId="0" borderId="0" xfId="0" applyFont="1" applyBorder="1"/>
    <xf numFmtId="0" fontId="10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167" fontId="12" fillId="0" borderId="0" xfId="0" applyNumberFormat="1" applyFont="1" applyBorder="1"/>
    <xf numFmtId="167" fontId="4" fillId="0" borderId="0" xfId="0" applyNumberFormat="1" applyFont="1" applyBorder="1"/>
    <xf numFmtId="167" fontId="11" fillId="0" borderId="0" xfId="0" applyNumberFormat="1" applyFont="1" applyBorder="1"/>
    <xf numFmtId="167" fontId="2" fillId="0" borderId="0" xfId="0" applyNumberFormat="1" applyFont="1" applyBorder="1"/>
    <xf numFmtId="0" fontId="2" fillId="0" borderId="0" xfId="0" applyFont="1" applyBorder="1" applyAlignment="1">
      <alignment vertical="top" wrapText="1"/>
    </xf>
    <xf numFmtId="167" fontId="14" fillId="0" borderId="0" xfId="1" applyNumberFormat="1" applyFont="1" applyBorder="1" applyAlignment="1">
      <alignment horizontal="right" wrapText="1"/>
    </xf>
  </cellXfs>
  <cellStyles count="4">
    <cellStyle name="Currency [0]" xfId="1" builtinId="7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383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ropbox/Fornham%20PC/2.%20Finance/2015_16%20financial%20year/2015_16%20cashbook%20and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16 Cashbook transactions"/>
      <sheetName val="Monthly Cashflow"/>
      <sheetName val="2015_16 Accounts"/>
      <sheetName val="Cashbook transaction codes"/>
    </sheetNames>
    <sheetDataSet>
      <sheetData sheetId="0" refreshError="1"/>
      <sheetData sheetId="1" refreshError="1">
        <row r="14">
          <cell r="D14">
            <v>1236.45</v>
          </cell>
          <cell r="F14">
            <v>4443.68</v>
          </cell>
          <cell r="G14">
            <v>894.95</v>
          </cell>
          <cell r="H14">
            <v>32</v>
          </cell>
          <cell r="I14">
            <v>381.24</v>
          </cell>
          <cell r="J14">
            <v>505</v>
          </cell>
          <cell r="K14">
            <v>510</v>
          </cell>
          <cell r="L14">
            <v>0</v>
          </cell>
          <cell r="M14">
            <v>536.29999999999995</v>
          </cell>
          <cell r="N14">
            <v>0</v>
          </cell>
          <cell r="O14">
            <v>0</v>
          </cell>
          <cell r="P14">
            <v>1615</v>
          </cell>
          <cell r="Q14">
            <v>53.82</v>
          </cell>
          <cell r="R14">
            <v>1346.58</v>
          </cell>
          <cell r="S14">
            <v>0</v>
          </cell>
          <cell r="T14">
            <v>400</v>
          </cell>
          <cell r="U14">
            <v>733.19999999999993</v>
          </cell>
          <cell r="V14">
            <v>1538</v>
          </cell>
          <cell r="X14">
            <v>565.98</v>
          </cell>
          <cell r="Y14">
            <v>0</v>
          </cell>
          <cell r="Z14">
            <v>0</v>
          </cell>
          <cell r="AA14">
            <v>793.71</v>
          </cell>
          <cell r="AB14">
            <v>508.70000000000005</v>
          </cell>
          <cell r="AD14">
            <v>0</v>
          </cell>
          <cell r="AE14">
            <v>91.65</v>
          </cell>
          <cell r="AF14">
            <v>638.32000000000005</v>
          </cell>
          <cell r="AG14">
            <v>925.88000000000011</v>
          </cell>
          <cell r="AH14">
            <v>1000</v>
          </cell>
          <cell r="AI14">
            <v>18.5</v>
          </cell>
          <cell r="AJ14">
            <v>-17842</v>
          </cell>
          <cell r="AK14">
            <v>-2158</v>
          </cell>
          <cell r="AL14">
            <v>0</v>
          </cell>
          <cell r="AM14">
            <v>-16.38</v>
          </cell>
          <cell r="AO1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tabSelected="1" workbookViewId="0">
      <pane xSplit="3" ySplit="1" topLeftCell="E40" activePane="bottomRight" state="frozenSplit"/>
      <selection pane="topRight" activeCell="C1" sqref="C1"/>
      <selection pane="bottomLeft"/>
      <selection pane="bottomRight" activeCell="N65" sqref="N65"/>
    </sheetView>
  </sheetViews>
  <sheetFormatPr defaultColWidth="9.109375" defaultRowHeight="13.8" x14ac:dyDescent="0.25"/>
  <cols>
    <col min="1" max="1" width="11.6640625" style="7" hidden="1" customWidth="1"/>
    <col min="2" max="2" width="2.44140625" style="8" customWidth="1"/>
    <col min="3" max="3" width="30.88671875" style="8" customWidth="1"/>
    <col min="4" max="4" width="14.77734375" style="8" customWidth="1"/>
    <col min="5" max="5" width="15.77734375" style="8" customWidth="1"/>
    <col min="6" max="8" width="12.6640625" style="8" customWidth="1"/>
    <col min="9" max="9" width="2.6640625" style="8" customWidth="1"/>
    <col min="10" max="10" width="12" style="8" customWidth="1"/>
    <col min="11" max="11" width="2.6640625" style="10" customWidth="1"/>
    <col min="12" max="12" width="12" style="10" customWidth="1"/>
    <col min="13" max="13" width="3.6640625" style="10" customWidth="1"/>
    <col min="14" max="14" width="13" style="8" customWidth="1"/>
    <col min="15" max="16" width="12" style="8" customWidth="1"/>
    <col min="17" max="17" width="10.44140625" style="8" customWidth="1"/>
    <col min="18" max="18" width="9.33203125" style="58" bestFit="1" customWidth="1"/>
    <col min="19" max="19" width="11" style="63" bestFit="1" customWidth="1"/>
    <col min="20" max="16384" width="9.109375" style="8"/>
  </cols>
  <sheetData>
    <row r="1" spans="1:20" s="2" customFormat="1" ht="31.5" customHeight="1" x14ac:dyDescent="0.25">
      <c r="A1" s="1" t="s">
        <v>0</v>
      </c>
      <c r="C1" s="52"/>
      <c r="D1" s="3" t="s">
        <v>1</v>
      </c>
      <c r="E1" s="4">
        <v>42005</v>
      </c>
      <c r="F1" s="4">
        <v>42036</v>
      </c>
      <c r="G1" s="4">
        <v>42064</v>
      </c>
      <c r="H1" s="4" t="s">
        <v>2</v>
      </c>
      <c r="I1" s="4"/>
      <c r="J1" s="5" t="s">
        <v>3</v>
      </c>
      <c r="K1" s="5"/>
      <c r="L1" s="5" t="s">
        <v>4</v>
      </c>
      <c r="M1" s="6"/>
      <c r="N1" s="24" t="s">
        <v>49</v>
      </c>
      <c r="O1" s="24" t="s">
        <v>55</v>
      </c>
      <c r="P1" s="24" t="s">
        <v>57</v>
      </c>
      <c r="Q1" s="2" t="s">
        <v>54</v>
      </c>
      <c r="R1" s="64" t="s">
        <v>58</v>
      </c>
      <c r="S1" s="62" t="s">
        <v>60</v>
      </c>
    </row>
    <row r="2" spans="1:20" x14ac:dyDescent="0.25">
      <c r="C2" s="9" t="s">
        <v>5</v>
      </c>
      <c r="D2" s="7"/>
      <c r="E2" s="7"/>
      <c r="F2" s="7"/>
      <c r="G2" s="7"/>
      <c r="H2" s="7"/>
      <c r="I2" s="7"/>
      <c r="J2" s="10"/>
      <c r="M2" s="11"/>
      <c r="S2" s="66"/>
    </row>
    <row r="3" spans="1:20" x14ac:dyDescent="0.25">
      <c r="A3" s="7">
        <v>17842</v>
      </c>
      <c r="C3" s="8" t="s">
        <v>6</v>
      </c>
      <c r="D3" s="7">
        <f>-'[1]Monthly Cashflow'!AJ14</f>
        <v>17842</v>
      </c>
      <c r="E3" s="7">
        <v>0</v>
      </c>
      <c r="F3" s="7">
        <v>0</v>
      </c>
      <c r="G3" s="7">
        <v>0</v>
      </c>
      <c r="H3" s="7">
        <f t="shared" ref="H3:H10" si="0">SUM(D3:G3)</f>
        <v>17842</v>
      </c>
      <c r="I3" s="7"/>
      <c r="J3" s="10">
        <v>20750</v>
      </c>
      <c r="L3" s="12">
        <v>21750</v>
      </c>
      <c r="M3" s="11"/>
      <c r="N3" s="53">
        <v>24387</v>
      </c>
      <c r="O3" s="8">
        <v>26041</v>
      </c>
      <c r="P3" s="8">
        <v>26041</v>
      </c>
      <c r="Q3" s="8">
        <v>26090</v>
      </c>
      <c r="R3" s="58">
        <v>27315</v>
      </c>
      <c r="S3" s="66">
        <v>28834</v>
      </c>
    </row>
    <row r="4" spans="1:20" x14ac:dyDescent="0.25">
      <c r="A4" s="7">
        <v>2158</v>
      </c>
      <c r="C4" s="8" t="s">
        <v>7</v>
      </c>
      <c r="D4" s="7">
        <f>-'[1]Monthly Cashflow'!AK14</f>
        <v>2158</v>
      </c>
      <c r="E4" s="7">
        <v>0</v>
      </c>
      <c r="F4" s="7">
        <v>0</v>
      </c>
      <c r="G4" s="7">
        <v>0</v>
      </c>
      <c r="H4" s="7">
        <f t="shared" si="0"/>
        <v>2158</v>
      </c>
      <c r="I4" s="7"/>
      <c r="J4" s="10">
        <v>1108</v>
      </c>
      <c r="L4" s="10">
        <v>0</v>
      </c>
      <c r="M4" s="11"/>
      <c r="N4" s="53">
        <v>0</v>
      </c>
      <c r="O4" s="8">
        <v>0</v>
      </c>
      <c r="P4" s="8">
        <v>0</v>
      </c>
      <c r="Q4" s="8">
        <v>0</v>
      </c>
      <c r="S4" s="66"/>
    </row>
    <row r="5" spans="1:20" x14ac:dyDescent="0.25">
      <c r="A5" s="7">
        <v>0</v>
      </c>
      <c r="C5" s="8" t="s">
        <v>8</v>
      </c>
      <c r="D5" s="7">
        <f>-'[1]Monthly Cashflow'!AL14</f>
        <v>0</v>
      </c>
      <c r="E5" s="7">
        <v>0</v>
      </c>
      <c r="F5" s="7">
        <v>0</v>
      </c>
      <c r="G5" s="7">
        <v>0</v>
      </c>
      <c r="H5" s="7">
        <f t="shared" si="0"/>
        <v>0</v>
      </c>
      <c r="I5" s="7"/>
      <c r="J5" s="10">
        <v>0</v>
      </c>
      <c r="L5" s="10">
        <v>0</v>
      </c>
      <c r="M5" s="11"/>
      <c r="N5" s="53">
        <v>0</v>
      </c>
      <c r="O5" s="8">
        <v>0</v>
      </c>
      <c r="P5" s="8">
        <v>578.28</v>
      </c>
      <c r="Q5" s="8">
        <v>0</v>
      </c>
      <c r="R5" s="58">
        <v>432.5</v>
      </c>
      <c r="S5" s="66"/>
    </row>
    <row r="6" spans="1:20" x14ac:dyDescent="0.25">
      <c r="A6" s="7">
        <v>30</v>
      </c>
      <c r="C6" s="8" t="s">
        <v>9</v>
      </c>
      <c r="D6" s="7">
        <f>-'[1]Monthly Cashflow'!AM14</f>
        <v>16.38</v>
      </c>
      <c r="E6" s="7">
        <v>1</v>
      </c>
      <c r="F6" s="7">
        <v>1</v>
      </c>
      <c r="G6" s="7">
        <v>1</v>
      </c>
      <c r="H6" s="7">
        <f t="shared" si="0"/>
        <v>19.38</v>
      </c>
      <c r="I6" s="7"/>
      <c r="J6" s="10">
        <v>0</v>
      </c>
      <c r="L6" s="10">
        <v>25</v>
      </c>
      <c r="M6" s="11"/>
      <c r="N6" s="53">
        <v>25</v>
      </c>
      <c r="O6" s="8">
        <v>25</v>
      </c>
      <c r="P6" s="8">
        <v>1.79</v>
      </c>
      <c r="Q6" s="8">
        <v>0</v>
      </c>
      <c r="S6" s="66"/>
    </row>
    <row r="7" spans="1:20" x14ac:dyDescent="0.25">
      <c r="C7" s="8" t="s">
        <v>47</v>
      </c>
      <c r="D7" s="7"/>
      <c r="E7" s="7"/>
      <c r="F7" s="7"/>
      <c r="G7" s="7"/>
      <c r="H7" s="7"/>
      <c r="I7" s="7"/>
      <c r="J7" s="10"/>
      <c r="L7" s="10">
        <v>1500</v>
      </c>
      <c r="M7" s="11"/>
      <c r="N7" s="53">
        <v>1900</v>
      </c>
      <c r="O7" s="8">
        <v>1500</v>
      </c>
      <c r="P7" s="8">
        <v>0</v>
      </c>
      <c r="Q7" s="8">
        <v>1900</v>
      </c>
      <c r="S7" s="66">
        <v>4958.3900000000003</v>
      </c>
    </row>
    <row r="8" spans="1:20" x14ac:dyDescent="0.25">
      <c r="C8" s="8" t="s">
        <v>48</v>
      </c>
      <c r="D8" s="7"/>
      <c r="E8" s="7"/>
      <c r="F8" s="7"/>
      <c r="G8" s="7"/>
      <c r="H8" s="7"/>
      <c r="I8" s="7"/>
      <c r="J8" s="10"/>
      <c r="L8" s="10">
        <v>2000</v>
      </c>
      <c r="M8" s="11"/>
      <c r="N8" s="53">
        <v>2000</v>
      </c>
      <c r="O8" s="8">
        <v>1600</v>
      </c>
      <c r="P8" s="8">
        <v>1611</v>
      </c>
      <c r="Q8" s="8">
        <v>1900</v>
      </c>
      <c r="R8" s="58">
        <v>316.8</v>
      </c>
      <c r="S8" s="66">
        <v>1600</v>
      </c>
    </row>
    <row r="9" spans="1:20" x14ac:dyDescent="0.25">
      <c r="A9" s="7">
        <v>0</v>
      </c>
      <c r="C9" s="8" t="s">
        <v>10</v>
      </c>
      <c r="D9" s="7">
        <f>-'[1]Monthly Cashflow'!AO14</f>
        <v>0</v>
      </c>
      <c r="E9" s="7">
        <v>0</v>
      </c>
      <c r="F9" s="7">
        <v>0</v>
      </c>
      <c r="G9" s="7">
        <v>0</v>
      </c>
      <c r="H9" s="7">
        <f t="shared" si="0"/>
        <v>0</v>
      </c>
      <c r="I9" s="7"/>
      <c r="J9" s="10">
        <v>425</v>
      </c>
      <c r="L9" s="10">
        <v>0</v>
      </c>
      <c r="M9" s="11"/>
      <c r="N9" s="53">
        <v>600</v>
      </c>
      <c r="O9" s="8">
        <v>0</v>
      </c>
      <c r="P9" s="8">
        <v>950.45</v>
      </c>
      <c r="Q9" s="8">
        <v>0</v>
      </c>
      <c r="S9" s="66">
        <v>314</v>
      </c>
    </row>
    <row r="10" spans="1:20" s="9" customFormat="1" x14ac:dyDescent="0.25">
      <c r="A10" s="13">
        <f t="shared" ref="A10" si="1">SUM(A3:A9)</f>
        <v>20030</v>
      </c>
      <c r="C10" s="14" t="s">
        <v>11</v>
      </c>
      <c r="D10" s="13">
        <f>SUM(D3:D9)</f>
        <v>20016.38</v>
      </c>
      <c r="E10" s="13">
        <f t="shared" ref="E10:G10" si="2">SUM(E3:E9)</f>
        <v>1</v>
      </c>
      <c r="F10" s="13">
        <f t="shared" si="2"/>
        <v>1</v>
      </c>
      <c r="G10" s="13">
        <f t="shared" si="2"/>
        <v>1</v>
      </c>
      <c r="H10" s="13">
        <f t="shared" si="0"/>
        <v>20019.38</v>
      </c>
      <c r="I10" s="13"/>
      <c r="J10" s="13">
        <f>SUM(J3:J9)</f>
        <v>22283</v>
      </c>
      <c r="K10" s="13"/>
      <c r="L10" s="15">
        <f>SUM(L3:L9)</f>
        <v>25275</v>
      </c>
      <c r="M10" s="16"/>
      <c r="N10" s="54">
        <f t="shared" ref="N10:S10" si="3">SUM(N3:N9)</f>
        <v>28912</v>
      </c>
      <c r="O10" s="9">
        <f t="shared" si="3"/>
        <v>29166</v>
      </c>
      <c r="P10" s="9">
        <f t="shared" si="3"/>
        <v>29182.52</v>
      </c>
      <c r="Q10" s="9">
        <f t="shared" si="3"/>
        <v>29890</v>
      </c>
      <c r="R10" s="59">
        <f t="shared" si="3"/>
        <v>28064.3</v>
      </c>
      <c r="S10" s="67">
        <f t="shared" si="3"/>
        <v>35706.39</v>
      </c>
    </row>
    <row r="11" spans="1:20" x14ac:dyDescent="0.25">
      <c r="A11" s="13"/>
      <c r="C11" s="14"/>
      <c r="D11" s="13"/>
      <c r="E11" s="7"/>
      <c r="F11" s="7"/>
      <c r="G11" s="7"/>
      <c r="H11" s="7"/>
      <c r="I11" s="7"/>
      <c r="J11" s="10"/>
      <c r="M11" s="11"/>
      <c r="N11" s="53"/>
      <c r="S11" s="66"/>
    </row>
    <row r="12" spans="1:20" x14ac:dyDescent="0.25">
      <c r="C12" s="9" t="s">
        <v>12</v>
      </c>
      <c r="D12" s="7"/>
      <c r="E12" s="7"/>
      <c r="F12" s="7"/>
      <c r="G12" s="7"/>
      <c r="H12" s="7"/>
      <c r="I12" s="7"/>
      <c r="J12" s="10"/>
      <c r="M12" s="11"/>
      <c r="N12" s="53"/>
      <c r="S12" s="66"/>
    </row>
    <row r="13" spans="1:20" ht="82.2" x14ac:dyDescent="0.25">
      <c r="A13" s="7">
        <v>5500</v>
      </c>
      <c r="C13" s="17" t="s">
        <v>13</v>
      </c>
      <c r="D13" s="18">
        <f>'[1]Monthly Cashflow'!F14</f>
        <v>4443.68</v>
      </c>
      <c r="E13" s="7">
        <v>434</v>
      </c>
      <c r="F13" s="7">
        <v>434</v>
      </c>
      <c r="G13" s="7">
        <v>542</v>
      </c>
      <c r="H13" s="7">
        <f t="shared" ref="H13:H24" si="4">SUM(D13:G13)</f>
        <v>5853.68</v>
      </c>
      <c r="I13" s="7"/>
      <c r="J13" s="10">
        <v>6250</v>
      </c>
      <c r="L13" s="12">
        <v>5600</v>
      </c>
      <c r="M13" s="11"/>
      <c r="N13" s="53">
        <v>5870</v>
      </c>
      <c r="O13" s="8">
        <v>6383</v>
      </c>
      <c r="P13" s="8">
        <v>7291.41</v>
      </c>
      <c r="Q13" s="8">
        <v>7602.64</v>
      </c>
      <c r="R13" s="58">
        <v>5176.29</v>
      </c>
      <c r="S13" s="66">
        <v>9698.7999999999993</v>
      </c>
      <c r="T13" s="65" t="s">
        <v>63</v>
      </c>
    </row>
    <row r="14" spans="1:20" x14ac:dyDescent="0.25">
      <c r="A14" s="7">
        <v>1510</v>
      </c>
      <c r="B14" s="9"/>
      <c r="C14" s="17" t="s">
        <v>14</v>
      </c>
      <c r="D14" s="18">
        <f>'[1]Monthly Cashflow'!G14</f>
        <v>894.95</v>
      </c>
      <c r="E14" s="7">
        <v>360</v>
      </c>
      <c r="F14" s="7">
        <v>10</v>
      </c>
      <c r="G14" s="7">
        <v>110</v>
      </c>
      <c r="H14" s="7">
        <f t="shared" si="4"/>
        <v>1374.95</v>
      </c>
      <c r="I14" s="7"/>
      <c r="J14" s="10">
        <v>1500</v>
      </c>
      <c r="L14" s="10">
        <v>1000</v>
      </c>
      <c r="M14" s="11"/>
      <c r="N14" s="53">
        <v>500</v>
      </c>
      <c r="O14" s="8">
        <v>100</v>
      </c>
      <c r="P14" s="8">
        <v>51.95</v>
      </c>
      <c r="Q14" s="8">
        <v>100</v>
      </c>
      <c r="R14" s="58">
        <v>12.69</v>
      </c>
      <c r="S14" s="66">
        <v>100</v>
      </c>
    </row>
    <row r="15" spans="1:20" x14ac:dyDescent="0.25">
      <c r="A15" s="7">
        <v>350</v>
      </c>
      <c r="B15" s="9"/>
      <c r="C15" s="17" t="s">
        <v>15</v>
      </c>
      <c r="D15" s="18">
        <f>'[1]Monthly Cashflow'!H14</f>
        <v>32</v>
      </c>
      <c r="E15" s="7">
        <v>0</v>
      </c>
      <c r="F15" s="7">
        <v>0</v>
      </c>
      <c r="G15" s="7">
        <v>0</v>
      </c>
      <c r="H15" s="7">
        <f t="shared" si="4"/>
        <v>32</v>
      </c>
      <c r="I15" s="7"/>
      <c r="J15" s="10">
        <v>25</v>
      </c>
      <c r="L15" s="10">
        <v>60</v>
      </c>
      <c r="M15" s="11"/>
      <c r="N15" s="53">
        <v>100</v>
      </c>
      <c r="O15" s="8">
        <v>200</v>
      </c>
      <c r="P15" s="8">
        <v>0</v>
      </c>
      <c r="Q15" s="8">
        <v>200</v>
      </c>
      <c r="S15" s="66">
        <v>200</v>
      </c>
    </row>
    <row r="16" spans="1:20" x14ac:dyDescent="0.25">
      <c r="A16" s="7">
        <v>425</v>
      </c>
      <c r="B16" s="9"/>
      <c r="C16" s="17" t="s">
        <v>16</v>
      </c>
      <c r="D16" s="18">
        <f>'[1]Monthly Cashflow'!I14</f>
        <v>381.24</v>
      </c>
      <c r="E16" s="7">
        <v>0</v>
      </c>
      <c r="F16" s="7">
        <v>0</v>
      </c>
      <c r="G16" s="7">
        <v>0</v>
      </c>
      <c r="H16" s="7">
        <f t="shared" si="4"/>
        <v>381.24</v>
      </c>
      <c r="I16" s="7"/>
      <c r="J16" s="10">
        <v>400</v>
      </c>
      <c r="L16" s="10">
        <v>425</v>
      </c>
      <c r="M16" s="11"/>
      <c r="N16" s="53">
        <v>490</v>
      </c>
      <c r="O16" s="8">
        <v>500</v>
      </c>
      <c r="P16" s="8">
        <v>510.76</v>
      </c>
      <c r="Q16" s="8">
        <v>515</v>
      </c>
      <c r="R16" s="58">
        <v>524.59</v>
      </c>
      <c r="S16" s="66">
        <v>525</v>
      </c>
    </row>
    <row r="17" spans="1:19" x14ac:dyDescent="0.25">
      <c r="A17" s="7">
        <v>500</v>
      </c>
      <c r="B17" s="9"/>
      <c r="C17" s="17" t="s">
        <v>17</v>
      </c>
      <c r="D17" s="18">
        <f>'[1]Monthly Cashflow'!J14</f>
        <v>505</v>
      </c>
      <c r="E17" s="7">
        <v>0</v>
      </c>
      <c r="F17" s="7">
        <v>0</v>
      </c>
      <c r="G17" s="7">
        <v>0</v>
      </c>
      <c r="H17" s="7">
        <f t="shared" si="4"/>
        <v>505</v>
      </c>
      <c r="I17" s="7"/>
      <c r="J17" s="10">
        <v>525</v>
      </c>
      <c r="L17" s="10">
        <v>500</v>
      </c>
      <c r="M17" s="11"/>
      <c r="N17" s="53">
        <v>540</v>
      </c>
      <c r="O17" s="8">
        <v>520</v>
      </c>
      <c r="P17" s="8">
        <v>853.25</v>
      </c>
      <c r="Q17" s="8">
        <v>815</v>
      </c>
      <c r="R17" s="58">
        <v>530.25</v>
      </c>
      <c r="S17" s="66">
        <v>531</v>
      </c>
    </row>
    <row r="18" spans="1:19" x14ac:dyDescent="0.25">
      <c r="A18" s="7">
        <v>500</v>
      </c>
      <c r="B18" s="9"/>
      <c r="C18" s="17" t="s">
        <v>18</v>
      </c>
      <c r="D18" s="18">
        <f>'[1]Monthly Cashflow'!K14</f>
        <v>510</v>
      </c>
      <c r="E18" s="7">
        <v>0</v>
      </c>
      <c r="F18" s="7">
        <v>0</v>
      </c>
      <c r="G18" s="7">
        <v>0</v>
      </c>
      <c r="H18" s="7">
        <f t="shared" si="4"/>
        <v>510</v>
      </c>
      <c r="I18" s="7"/>
      <c r="J18" s="10">
        <v>500</v>
      </c>
      <c r="L18" s="10">
        <v>450</v>
      </c>
      <c r="M18" s="11"/>
      <c r="N18" s="53">
        <v>400</v>
      </c>
      <c r="O18" s="8">
        <v>300</v>
      </c>
      <c r="P18" s="8">
        <v>303.06</v>
      </c>
      <c r="Q18" s="8">
        <v>300</v>
      </c>
      <c r="R18" s="58">
        <v>70</v>
      </c>
      <c r="S18" s="66">
        <v>200</v>
      </c>
    </row>
    <row r="19" spans="1:19" x14ac:dyDescent="0.25">
      <c r="A19" s="7">
        <v>0</v>
      </c>
      <c r="B19" s="9"/>
      <c r="C19" s="17" t="s">
        <v>19</v>
      </c>
      <c r="D19" s="18">
        <f>'[1]Monthly Cashflow'!L14</f>
        <v>0</v>
      </c>
      <c r="E19" s="7">
        <v>43</v>
      </c>
      <c r="F19" s="7">
        <v>0</v>
      </c>
      <c r="G19" s="7">
        <v>0</v>
      </c>
      <c r="H19" s="7">
        <f t="shared" si="4"/>
        <v>43</v>
      </c>
      <c r="I19" s="7"/>
      <c r="J19" s="10">
        <v>0</v>
      </c>
      <c r="L19" s="10">
        <v>100</v>
      </c>
      <c r="M19" s="11"/>
      <c r="N19" s="53">
        <v>100</v>
      </c>
      <c r="O19" s="8">
        <v>1000</v>
      </c>
      <c r="P19" s="8">
        <v>1210.97</v>
      </c>
      <c r="Q19" s="8">
        <v>0</v>
      </c>
      <c r="R19" s="58">
        <v>0</v>
      </c>
      <c r="S19" s="66">
        <v>100</v>
      </c>
    </row>
    <row r="20" spans="1:19" x14ac:dyDescent="0.25">
      <c r="A20" s="7">
        <v>100</v>
      </c>
      <c r="B20" s="9"/>
      <c r="C20" s="17" t="s">
        <v>20</v>
      </c>
      <c r="D20" s="18">
        <f>'[1]Monthly Cashflow'!M14</f>
        <v>536.29999999999995</v>
      </c>
      <c r="E20" s="7">
        <v>20</v>
      </c>
      <c r="F20" s="7">
        <v>0</v>
      </c>
      <c r="G20" s="7">
        <v>0</v>
      </c>
      <c r="H20" s="7">
        <f t="shared" si="4"/>
        <v>556.29999999999995</v>
      </c>
      <c r="I20" s="7"/>
      <c r="J20" s="10">
        <v>500</v>
      </c>
      <c r="L20" s="10">
        <v>150</v>
      </c>
      <c r="M20" s="11"/>
      <c r="N20" s="53">
        <v>350</v>
      </c>
      <c r="O20" s="8">
        <v>250</v>
      </c>
      <c r="P20" s="8">
        <v>9</v>
      </c>
      <c r="Q20" s="8">
        <v>350</v>
      </c>
      <c r="R20" s="58">
        <v>0</v>
      </c>
      <c r="S20" s="66">
        <v>150</v>
      </c>
    </row>
    <row r="21" spans="1:19" x14ac:dyDescent="0.25">
      <c r="A21" s="7">
        <v>300</v>
      </c>
      <c r="B21" s="9"/>
      <c r="C21" s="17" t="s">
        <v>21</v>
      </c>
      <c r="D21" s="18">
        <f>'[1]Monthly Cashflow'!N14</f>
        <v>0</v>
      </c>
      <c r="E21" s="7">
        <v>0</v>
      </c>
      <c r="F21" s="7">
        <v>0</v>
      </c>
      <c r="G21" s="7">
        <v>300</v>
      </c>
      <c r="H21" s="7">
        <f t="shared" si="4"/>
        <v>300</v>
      </c>
      <c r="I21" s="7"/>
      <c r="J21" s="10">
        <v>0</v>
      </c>
      <c r="L21" s="10">
        <v>300</v>
      </c>
      <c r="M21" s="11"/>
      <c r="N21" s="53">
        <v>100</v>
      </c>
      <c r="O21" s="8">
        <v>100</v>
      </c>
      <c r="P21" s="8">
        <v>0</v>
      </c>
      <c r="Q21" s="8">
        <v>100</v>
      </c>
      <c r="R21" s="58">
        <v>0</v>
      </c>
      <c r="S21" s="66">
        <v>0</v>
      </c>
    </row>
    <row r="22" spans="1:19" x14ac:dyDescent="0.25">
      <c r="A22" s="7">
        <v>0</v>
      </c>
      <c r="B22" s="9"/>
      <c r="C22" s="17" t="s">
        <v>22</v>
      </c>
      <c r="D22" s="18">
        <f>'[1]Monthly Cashflow'!O14</f>
        <v>0</v>
      </c>
      <c r="E22" s="7">
        <v>0</v>
      </c>
      <c r="F22" s="7">
        <v>0</v>
      </c>
      <c r="G22" s="7">
        <v>0</v>
      </c>
      <c r="H22" s="7">
        <f t="shared" si="4"/>
        <v>0</v>
      </c>
      <c r="I22" s="7"/>
      <c r="J22" s="10">
        <v>0</v>
      </c>
      <c r="L22" s="10">
        <v>60</v>
      </c>
      <c r="M22" s="11"/>
      <c r="N22" s="53">
        <v>60</v>
      </c>
      <c r="O22" s="8">
        <v>60</v>
      </c>
      <c r="P22" s="8">
        <v>60</v>
      </c>
      <c r="Q22" s="8">
        <v>60</v>
      </c>
      <c r="R22" s="58">
        <v>0</v>
      </c>
      <c r="S22" s="66">
        <v>60</v>
      </c>
    </row>
    <row r="23" spans="1:19" x14ac:dyDescent="0.25">
      <c r="A23" s="7">
        <v>1500</v>
      </c>
      <c r="B23" s="9"/>
      <c r="C23" s="17" t="s">
        <v>51</v>
      </c>
      <c r="D23" s="18"/>
      <c r="E23" s="7">
        <v>0</v>
      </c>
      <c r="F23" s="7">
        <v>0</v>
      </c>
      <c r="G23" s="7">
        <v>0</v>
      </c>
      <c r="H23" s="7">
        <f t="shared" si="4"/>
        <v>0</v>
      </c>
      <c r="I23" s="7"/>
      <c r="J23" s="10">
        <v>0</v>
      </c>
      <c r="L23" s="10">
        <v>0</v>
      </c>
      <c r="M23" s="11"/>
      <c r="N23" s="53">
        <v>800</v>
      </c>
      <c r="O23" s="8">
        <v>0</v>
      </c>
      <c r="P23" s="8">
        <v>0</v>
      </c>
      <c r="Q23" s="8">
        <v>0</v>
      </c>
      <c r="R23" s="58">
        <v>0</v>
      </c>
      <c r="S23" s="66">
        <v>0</v>
      </c>
    </row>
    <row r="24" spans="1:19" s="9" customFormat="1" x14ac:dyDescent="0.25">
      <c r="A24" s="19">
        <f>SUM(A13:A23)</f>
        <v>10685</v>
      </c>
      <c r="C24" s="20" t="s">
        <v>23</v>
      </c>
      <c r="D24" s="19">
        <f>SUM(D13:D23)</f>
        <v>7303.17</v>
      </c>
      <c r="E24" s="19">
        <f>SUM(E13:E23)</f>
        <v>857</v>
      </c>
      <c r="F24" s="19">
        <f>SUM(F13:F23)</f>
        <v>444</v>
      </c>
      <c r="G24" s="19">
        <f>SUM(G13:G23)</f>
        <v>952</v>
      </c>
      <c r="H24" s="13">
        <f t="shared" si="4"/>
        <v>9556.17</v>
      </c>
      <c r="I24" s="13"/>
      <c r="J24" s="13">
        <f>SUM(J13:J23)</f>
        <v>9700</v>
      </c>
      <c r="K24" s="13"/>
      <c r="L24" s="15">
        <f>SUM(L13:L23)</f>
        <v>8645</v>
      </c>
      <c r="M24" s="16"/>
      <c r="N24" s="54">
        <f t="shared" ref="N24:S24" si="5">SUM(N13:N23)</f>
        <v>9310</v>
      </c>
      <c r="O24" s="9">
        <f t="shared" si="5"/>
        <v>9413</v>
      </c>
      <c r="P24" s="9">
        <f t="shared" si="5"/>
        <v>10290.399999999998</v>
      </c>
      <c r="Q24" s="9">
        <f t="shared" si="5"/>
        <v>10042.64</v>
      </c>
      <c r="R24" s="59">
        <f t="shared" si="5"/>
        <v>6313.82</v>
      </c>
      <c r="S24" s="67">
        <f t="shared" si="5"/>
        <v>11564.8</v>
      </c>
    </row>
    <row r="25" spans="1:19" x14ac:dyDescent="0.25">
      <c r="B25" s="9"/>
      <c r="D25" s="18"/>
      <c r="E25" s="7"/>
      <c r="F25" s="7"/>
      <c r="G25" s="7"/>
      <c r="H25" s="7"/>
      <c r="I25" s="7"/>
      <c r="J25" s="10"/>
      <c r="M25" s="11"/>
      <c r="N25" s="53"/>
      <c r="S25" s="66"/>
    </row>
    <row r="26" spans="1:19" x14ac:dyDescent="0.25">
      <c r="A26" s="7">
        <v>1800</v>
      </c>
      <c r="B26" s="9"/>
      <c r="C26" s="8" t="s">
        <v>24</v>
      </c>
      <c r="D26" s="18">
        <f>'[1]Monthly Cashflow'!P14</f>
        <v>1615</v>
      </c>
      <c r="E26" s="7">
        <v>0</v>
      </c>
      <c r="F26" s="7">
        <v>0</v>
      </c>
      <c r="G26" s="7">
        <v>185</v>
      </c>
      <c r="H26" s="7">
        <f t="shared" ref="H26:H33" si="6">SUM(D26:G26)</f>
        <v>1800</v>
      </c>
      <c r="I26" s="7"/>
      <c r="J26" s="10">
        <v>2000</v>
      </c>
      <c r="L26" s="10">
        <v>2050</v>
      </c>
      <c r="M26" s="11"/>
      <c r="N26" s="53">
        <v>4680</v>
      </c>
      <c r="O26" s="8">
        <v>6708</v>
      </c>
      <c r="P26" s="8">
        <v>6181.69</v>
      </c>
      <c r="Q26" s="8">
        <v>6708</v>
      </c>
      <c r="R26" s="58">
        <v>3524.96</v>
      </c>
      <c r="S26" s="66">
        <v>6200</v>
      </c>
    </row>
    <row r="27" spans="1:19" x14ac:dyDescent="0.25">
      <c r="A27" s="7">
        <v>100</v>
      </c>
      <c r="B27" s="9"/>
      <c r="C27" s="8" t="s">
        <v>25</v>
      </c>
      <c r="D27" s="18">
        <f>'[1]Monthly Cashflow'!Q14</f>
        <v>53.82</v>
      </c>
      <c r="E27" s="7">
        <v>0</v>
      </c>
      <c r="F27" s="7">
        <v>0</v>
      </c>
      <c r="G27" s="7">
        <v>0</v>
      </c>
      <c r="H27" s="7">
        <f t="shared" si="6"/>
        <v>53.82</v>
      </c>
      <c r="I27" s="7"/>
      <c r="J27" s="10">
        <v>100</v>
      </c>
      <c r="L27" s="10">
        <v>100</v>
      </c>
      <c r="M27" s="11"/>
      <c r="N27" s="53">
        <v>100</v>
      </c>
      <c r="O27" s="8">
        <v>100</v>
      </c>
      <c r="P27" s="8">
        <v>88.56</v>
      </c>
      <c r="Q27" s="8">
        <v>100</v>
      </c>
      <c r="R27" s="58">
        <v>0</v>
      </c>
      <c r="S27" s="66">
        <v>100</v>
      </c>
    </row>
    <row r="28" spans="1:19" x14ac:dyDescent="0.25">
      <c r="A28" s="7">
        <v>2000</v>
      </c>
      <c r="B28" s="9"/>
      <c r="C28" s="8" t="s">
        <v>26</v>
      </c>
      <c r="D28" s="18">
        <f>'[1]Monthly Cashflow'!R14</f>
        <v>1346.58</v>
      </c>
      <c r="E28" s="7">
        <v>150</v>
      </c>
      <c r="F28" s="7">
        <v>150</v>
      </c>
      <c r="G28" s="7">
        <v>150</v>
      </c>
      <c r="H28" s="7">
        <f t="shared" si="6"/>
        <v>1796.58</v>
      </c>
      <c r="I28" s="7"/>
      <c r="J28" s="10">
        <v>900</v>
      </c>
      <c r="L28" s="10">
        <v>1300</v>
      </c>
      <c r="M28" s="11"/>
      <c r="N28" s="53">
        <v>1350</v>
      </c>
      <c r="O28" s="8">
        <v>1350</v>
      </c>
      <c r="P28" s="8">
        <v>1191.6300000000001</v>
      </c>
      <c r="Q28" s="8">
        <v>1350</v>
      </c>
      <c r="R28" s="58">
        <v>866.64</v>
      </c>
      <c r="S28" s="66">
        <v>1200</v>
      </c>
    </row>
    <row r="29" spans="1:19" x14ac:dyDescent="0.25">
      <c r="A29" s="7">
        <v>950</v>
      </c>
      <c r="B29" s="9"/>
      <c r="C29" s="8" t="s">
        <v>27</v>
      </c>
      <c r="D29" s="18">
        <f>'[1]Monthly Cashflow'!S14</f>
        <v>0</v>
      </c>
      <c r="E29" s="7">
        <v>0</v>
      </c>
      <c r="F29" s="7">
        <v>0</v>
      </c>
      <c r="G29" s="7">
        <v>0</v>
      </c>
      <c r="H29" s="7">
        <f t="shared" si="6"/>
        <v>0</v>
      </c>
      <c r="I29" s="7"/>
      <c r="J29" s="10">
        <v>0</v>
      </c>
      <c r="L29" s="10">
        <v>250</v>
      </c>
      <c r="M29" s="11"/>
      <c r="N29" s="53">
        <v>250</v>
      </c>
      <c r="O29" s="8">
        <v>250</v>
      </c>
      <c r="P29" s="8">
        <v>0</v>
      </c>
      <c r="Q29" s="8">
        <v>250</v>
      </c>
      <c r="R29" s="58">
        <v>0</v>
      </c>
      <c r="S29" s="66">
        <v>250</v>
      </c>
    </row>
    <row r="30" spans="1:19" x14ac:dyDescent="0.25">
      <c r="A30" s="7">
        <v>400</v>
      </c>
      <c r="B30" s="9"/>
      <c r="C30" s="8" t="s">
        <v>28</v>
      </c>
      <c r="D30" s="18">
        <f>'[1]Monthly Cashflow'!T14</f>
        <v>400</v>
      </c>
      <c r="E30" s="7">
        <v>0</v>
      </c>
      <c r="F30" s="7">
        <v>0</v>
      </c>
      <c r="G30" s="7">
        <v>0</v>
      </c>
      <c r="H30" s="7">
        <f t="shared" si="6"/>
        <v>400</v>
      </c>
      <c r="I30" s="7"/>
      <c r="J30" s="10">
        <v>400</v>
      </c>
      <c r="L30" s="10">
        <v>425</v>
      </c>
      <c r="M30" s="11"/>
      <c r="N30" s="53">
        <v>425</v>
      </c>
      <c r="O30" s="8">
        <v>425</v>
      </c>
      <c r="P30" s="8">
        <v>504</v>
      </c>
      <c r="Q30" s="8">
        <v>600</v>
      </c>
      <c r="R30" s="58">
        <v>504</v>
      </c>
      <c r="S30" s="66">
        <v>450</v>
      </c>
    </row>
    <row r="31" spans="1:19" x14ac:dyDescent="0.25">
      <c r="A31" s="7">
        <v>800</v>
      </c>
      <c r="B31" s="9"/>
      <c r="C31" s="8" t="s">
        <v>29</v>
      </c>
      <c r="D31" s="18">
        <f>'[1]Monthly Cashflow'!U14</f>
        <v>733.19999999999993</v>
      </c>
      <c r="E31" s="7">
        <v>245</v>
      </c>
      <c r="F31" s="7">
        <v>0</v>
      </c>
      <c r="G31" s="7">
        <v>0</v>
      </c>
      <c r="H31" s="7">
        <f t="shared" si="6"/>
        <v>978.19999999999993</v>
      </c>
      <c r="I31" s="7"/>
      <c r="J31" s="10">
        <v>1000</v>
      </c>
      <c r="L31" s="10">
        <v>1500</v>
      </c>
      <c r="M31" s="11"/>
      <c r="N31" s="53">
        <v>985</v>
      </c>
      <c r="O31" s="8">
        <v>1000</v>
      </c>
      <c r="P31" s="8">
        <v>1042.5999999999999</v>
      </c>
      <c r="Q31" s="8">
        <v>1000</v>
      </c>
      <c r="R31" s="58">
        <v>853.2</v>
      </c>
      <c r="S31" s="66">
        <v>1045</v>
      </c>
    </row>
    <row r="32" spans="1:19" x14ac:dyDescent="0.25">
      <c r="A32" s="7">
        <v>750</v>
      </c>
      <c r="B32" s="9"/>
      <c r="C32" s="8" t="s">
        <v>56</v>
      </c>
      <c r="D32" s="18">
        <f>'[1]Monthly Cashflow'!V14</f>
        <v>1538</v>
      </c>
      <c r="E32" s="7">
        <v>135</v>
      </c>
      <c r="F32" s="7">
        <v>0</v>
      </c>
      <c r="G32" s="7">
        <v>135</v>
      </c>
      <c r="H32" s="7">
        <f t="shared" si="6"/>
        <v>1808</v>
      </c>
      <c r="I32" s="7"/>
      <c r="J32" s="10">
        <v>3000</v>
      </c>
      <c r="L32" s="10">
        <v>1000</v>
      </c>
      <c r="M32" s="11"/>
      <c r="N32" s="53">
        <v>1000</v>
      </c>
      <c r="O32" s="8">
        <v>1000</v>
      </c>
      <c r="P32" s="8">
        <v>439.29</v>
      </c>
      <c r="Q32" s="8">
        <v>1000</v>
      </c>
      <c r="R32" s="58">
        <v>213</v>
      </c>
      <c r="S32" s="66">
        <v>1000</v>
      </c>
    </row>
    <row r="33" spans="1:19" s="9" customFormat="1" x14ac:dyDescent="0.25">
      <c r="A33" s="19">
        <f>SUM(A26:A32)</f>
        <v>6800</v>
      </c>
      <c r="C33" s="14" t="s">
        <v>30</v>
      </c>
      <c r="D33" s="19">
        <f>SUM(D26:D32)</f>
        <v>5686.5999999999995</v>
      </c>
      <c r="E33" s="19">
        <f t="shared" ref="E33:G33" si="7">SUM(E26:E32)</f>
        <v>530</v>
      </c>
      <c r="F33" s="19">
        <f t="shared" si="7"/>
        <v>150</v>
      </c>
      <c r="G33" s="19">
        <f t="shared" si="7"/>
        <v>470</v>
      </c>
      <c r="H33" s="13">
        <f t="shared" si="6"/>
        <v>6836.5999999999995</v>
      </c>
      <c r="I33" s="13"/>
      <c r="J33" s="13">
        <f>SUM(J26:J32)</f>
        <v>7400</v>
      </c>
      <c r="K33" s="13"/>
      <c r="L33" s="15">
        <f>SUM(L26:L32)</f>
        <v>6625</v>
      </c>
      <c r="M33" s="16"/>
      <c r="N33" s="54">
        <f t="shared" ref="N33:S33" si="8">SUM(N26:N32)</f>
        <v>8790</v>
      </c>
      <c r="O33" s="9">
        <f t="shared" si="8"/>
        <v>10833</v>
      </c>
      <c r="P33" s="9">
        <f t="shared" si="8"/>
        <v>9447.77</v>
      </c>
      <c r="Q33" s="9">
        <f t="shared" si="8"/>
        <v>11008</v>
      </c>
      <c r="R33" s="59">
        <f t="shared" si="8"/>
        <v>5961.8</v>
      </c>
      <c r="S33" s="67">
        <f t="shared" si="8"/>
        <v>10245</v>
      </c>
    </row>
    <row r="34" spans="1:19" x14ac:dyDescent="0.25">
      <c r="B34" s="9"/>
      <c r="D34" s="18"/>
      <c r="E34" s="7"/>
      <c r="F34" s="7"/>
      <c r="G34" s="7"/>
      <c r="H34" s="7"/>
      <c r="I34" s="7"/>
      <c r="J34" s="10"/>
      <c r="M34" s="11"/>
      <c r="N34" s="53"/>
      <c r="S34" s="66"/>
    </row>
    <row r="35" spans="1:19" x14ac:dyDescent="0.25">
      <c r="B35" s="9"/>
      <c r="D35" s="18"/>
      <c r="E35" s="7"/>
      <c r="F35" s="7"/>
      <c r="G35" s="7"/>
      <c r="H35" s="7"/>
      <c r="I35" s="7"/>
      <c r="J35" s="10"/>
      <c r="M35" s="11"/>
      <c r="N35" s="53"/>
      <c r="S35" s="66"/>
    </row>
    <row r="36" spans="1:19" x14ac:dyDescent="0.25">
      <c r="A36" s="7">
        <v>470</v>
      </c>
      <c r="B36" s="9"/>
      <c r="C36" s="8" t="s">
        <v>31</v>
      </c>
      <c r="D36" s="18">
        <f>'[1]Monthly Cashflow'!X14</f>
        <v>565.98</v>
      </c>
      <c r="E36" s="7">
        <v>0</v>
      </c>
      <c r="F36" s="7">
        <v>0</v>
      </c>
      <c r="G36" s="7">
        <v>500</v>
      </c>
      <c r="H36" s="7">
        <f>SUM(D36:G36)</f>
        <v>1065.98</v>
      </c>
      <c r="I36" s="7"/>
      <c r="J36" s="10">
        <v>500</v>
      </c>
      <c r="L36" s="10">
        <v>1000</v>
      </c>
      <c r="M36" s="11"/>
      <c r="N36" s="53">
        <v>1500</v>
      </c>
      <c r="O36" s="8">
        <v>1500</v>
      </c>
      <c r="P36" s="8">
        <v>0</v>
      </c>
      <c r="Q36" s="8">
        <v>1500</v>
      </c>
      <c r="R36" s="58">
        <v>110.4</v>
      </c>
      <c r="S36" s="66">
        <v>1500</v>
      </c>
    </row>
    <row r="37" spans="1:19" x14ac:dyDescent="0.25">
      <c r="A37" s="7">
        <v>150</v>
      </c>
      <c r="B37" s="9"/>
      <c r="C37" s="8" t="s">
        <v>32</v>
      </c>
      <c r="D37" s="18">
        <f>'[1]Monthly Cashflow'!Y14</f>
        <v>0</v>
      </c>
      <c r="E37" s="7">
        <v>0</v>
      </c>
      <c r="F37" s="7">
        <v>0</v>
      </c>
      <c r="G37" s="7">
        <v>0</v>
      </c>
      <c r="H37" s="7">
        <f>SUM(D37:G37)</f>
        <v>0</v>
      </c>
      <c r="I37" s="7"/>
      <c r="J37" s="10">
        <v>0</v>
      </c>
      <c r="L37" s="10">
        <v>0</v>
      </c>
      <c r="M37" s="11"/>
      <c r="N37" s="53">
        <v>0</v>
      </c>
      <c r="O37" s="8">
        <v>0</v>
      </c>
      <c r="P37" s="8">
        <v>0</v>
      </c>
      <c r="Q37" s="8">
        <v>0</v>
      </c>
      <c r="R37" s="58">
        <v>0</v>
      </c>
      <c r="S37" s="66">
        <v>0</v>
      </c>
    </row>
    <row r="38" spans="1:19" x14ac:dyDescent="0.25">
      <c r="A38" s="7">
        <v>0</v>
      </c>
      <c r="B38" s="9"/>
      <c r="C38" s="8" t="s">
        <v>33</v>
      </c>
      <c r="D38" s="18">
        <f>'[1]Monthly Cashflow'!Z14</f>
        <v>0</v>
      </c>
      <c r="E38" s="7">
        <v>0</v>
      </c>
      <c r="F38" s="7">
        <v>0</v>
      </c>
      <c r="G38" s="7">
        <v>0</v>
      </c>
      <c r="H38" s="7">
        <f>SUM(D38:G38)</f>
        <v>0</v>
      </c>
      <c r="I38" s="7"/>
      <c r="J38" s="10">
        <v>0</v>
      </c>
      <c r="L38" s="10">
        <v>0</v>
      </c>
      <c r="M38" s="11"/>
      <c r="N38" s="53">
        <v>0</v>
      </c>
      <c r="O38" s="8">
        <v>0</v>
      </c>
      <c r="P38" s="8">
        <v>0</v>
      </c>
      <c r="Q38" s="8">
        <v>0</v>
      </c>
      <c r="R38" s="58">
        <v>0</v>
      </c>
      <c r="S38" s="66">
        <v>0</v>
      </c>
    </row>
    <row r="39" spans="1:19" s="9" customFormat="1" x14ac:dyDescent="0.25">
      <c r="A39" s="19">
        <f t="shared" ref="A39" si="9">SUM(A35:A38)</f>
        <v>620</v>
      </c>
      <c r="C39" s="14" t="s">
        <v>34</v>
      </c>
      <c r="D39" s="19">
        <f>SUM(D35:D38)</f>
        <v>565.98</v>
      </c>
      <c r="E39" s="19">
        <f t="shared" ref="E39:G39" si="10">SUM(E35:E38)</f>
        <v>0</v>
      </c>
      <c r="F39" s="19">
        <f t="shared" si="10"/>
        <v>0</v>
      </c>
      <c r="G39" s="19">
        <f t="shared" si="10"/>
        <v>500</v>
      </c>
      <c r="H39" s="13">
        <f>SUM(D39:G39)</f>
        <v>1065.98</v>
      </c>
      <c r="I39" s="13"/>
      <c r="J39" s="15">
        <f>SUM(J35:J38)</f>
        <v>500</v>
      </c>
      <c r="K39" s="15"/>
      <c r="L39" s="15">
        <f>SUM(L35:L38)</f>
        <v>1000</v>
      </c>
      <c r="M39" s="16"/>
      <c r="N39" s="54">
        <f t="shared" ref="N39:S39" si="11">SUM(N36:N38)</f>
        <v>1500</v>
      </c>
      <c r="O39" s="9">
        <f t="shared" si="11"/>
        <v>1500</v>
      </c>
      <c r="P39" s="9">
        <f t="shared" si="11"/>
        <v>0</v>
      </c>
      <c r="Q39" s="9">
        <f t="shared" si="11"/>
        <v>1500</v>
      </c>
      <c r="R39" s="59">
        <f t="shared" si="11"/>
        <v>110.4</v>
      </c>
      <c r="S39" s="67">
        <f t="shared" si="11"/>
        <v>1500</v>
      </c>
    </row>
    <row r="40" spans="1:19" x14ac:dyDescent="0.25">
      <c r="B40" s="9"/>
      <c r="D40" s="18"/>
      <c r="E40" s="7"/>
      <c r="F40" s="7"/>
      <c r="G40" s="7"/>
      <c r="H40" s="7"/>
      <c r="I40" s="7"/>
      <c r="J40" s="10"/>
      <c r="M40" s="11"/>
      <c r="N40" s="53"/>
      <c r="S40" s="66"/>
    </row>
    <row r="41" spans="1:19" x14ac:dyDescent="0.25">
      <c r="A41" s="7">
        <v>1200</v>
      </c>
      <c r="B41" s="9"/>
      <c r="C41" s="8" t="s">
        <v>35</v>
      </c>
      <c r="D41" s="18">
        <f>'[1]Monthly Cashflow'!AA14</f>
        <v>793.71</v>
      </c>
      <c r="E41" s="7">
        <v>0</v>
      </c>
      <c r="F41" s="7">
        <v>160</v>
      </c>
      <c r="G41" s="7">
        <v>0</v>
      </c>
      <c r="H41" s="7">
        <f>SUM(D41:G41)</f>
        <v>953.71</v>
      </c>
      <c r="I41" s="7"/>
      <c r="J41" s="10">
        <v>1000</v>
      </c>
      <c r="L41" s="10">
        <v>900</v>
      </c>
      <c r="M41" s="11"/>
      <c r="N41" s="53">
        <v>1095</v>
      </c>
      <c r="O41" s="8">
        <v>1095</v>
      </c>
      <c r="P41" s="8">
        <v>1107.6600000000001</v>
      </c>
      <c r="Q41" s="8">
        <v>1115</v>
      </c>
      <c r="R41" s="58">
        <v>743.32</v>
      </c>
      <c r="S41" s="66">
        <v>1115</v>
      </c>
    </row>
    <row r="42" spans="1:19" x14ac:dyDescent="0.25">
      <c r="A42" s="7">
        <v>1300</v>
      </c>
      <c r="B42" s="9"/>
      <c r="C42" s="8" t="s">
        <v>36</v>
      </c>
      <c r="D42" s="18">
        <f>'[1]Monthly Cashflow'!AB14</f>
        <v>508.70000000000005</v>
      </c>
      <c r="E42" s="7">
        <v>540</v>
      </c>
      <c r="F42" s="7">
        <v>0</v>
      </c>
      <c r="G42" s="7">
        <v>180</v>
      </c>
      <c r="H42" s="7">
        <f>SUM(D42:G42)</f>
        <v>1228.7</v>
      </c>
      <c r="I42" s="7"/>
      <c r="J42" s="10">
        <v>1300</v>
      </c>
      <c r="L42" s="10">
        <v>1122</v>
      </c>
      <c r="M42" s="11"/>
      <c r="N42" s="53">
        <v>2500</v>
      </c>
      <c r="O42" s="8">
        <v>2200</v>
      </c>
      <c r="P42" s="8">
        <v>2482.42</v>
      </c>
      <c r="Q42" s="8">
        <v>2100</v>
      </c>
      <c r="R42" s="58">
        <v>586.5</v>
      </c>
      <c r="S42" s="66">
        <v>2500</v>
      </c>
    </row>
    <row r="43" spans="1:19" x14ac:dyDescent="0.25">
      <c r="B43" s="9"/>
      <c r="C43" s="8" t="s">
        <v>59</v>
      </c>
      <c r="D43" s="18"/>
      <c r="E43" s="7"/>
      <c r="F43" s="7"/>
      <c r="G43" s="7"/>
      <c r="H43" s="7"/>
      <c r="I43" s="7"/>
      <c r="J43" s="10"/>
      <c r="M43" s="11"/>
      <c r="N43" s="53"/>
      <c r="P43" s="8">
        <v>121.3</v>
      </c>
      <c r="S43" s="66">
        <v>0</v>
      </c>
    </row>
    <row r="44" spans="1:19" s="9" customFormat="1" x14ac:dyDescent="0.25">
      <c r="A44" s="19">
        <f>SUM(A41:A42)</f>
        <v>2500</v>
      </c>
      <c r="C44" s="14" t="s">
        <v>37</v>
      </c>
      <c r="D44" s="19">
        <f>SUM(D41:D42)</f>
        <v>1302.4100000000001</v>
      </c>
      <c r="E44" s="19">
        <f>SUM(E41:E42)</f>
        <v>540</v>
      </c>
      <c r="F44" s="19">
        <f>SUM(F41:F42)</f>
        <v>160</v>
      </c>
      <c r="G44" s="19">
        <f>SUM(G41:G42)</f>
        <v>180</v>
      </c>
      <c r="H44" s="13">
        <f>SUM(D44:G44)</f>
        <v>2182.41</v>
      </c>
      <c r="I44" s="13"/>
      <c r="J44" s="15">
        <f>SUM(J41:J42)</f>
        <v>2300</v>
      </c>
      <c r="K44" s="15"/>
      <c r="L44" s="15">
        <f>SUM(L41:L42)</f>
        <v>2022</v>
      </c>
      <c r="M44" s="16"/>
      <c r="N44" s="54">
        <f>SUM(N41:N42)</f>
        <v>3595</v>
      </c>
      <c r="O44" s="9">
        <f>SUM(O41:O42)</f>
        <v>3295</v>
      </c>
      <c r="P44" s="9">
        <f>SUM(P41:P43)</f>
        <v>3711.38</v>
      </c>
      <c r="Q44" s="9">
        <f>SUM(Q41:Q42)</f>
        <v>3215</v>
      </c>
      <c r="R44" s="59">
        <f>SUM(R41:R43)</f>
        <v>1329.8200000000002</v>
      </c>
      <c r="S44" s="67">
        <f>SUM(S41:S43)</f>
        <v>3615</v>
      </c>
    </row>
    <row r="45" spans="1:19" x14ac:dyDescent="0.25">
      <c r="B45" s="9"/>
      <c r="D45" s="18"/>
      <c r="E45" s="7"/>
      <c r="F45" s="7"/>
      <c r="G45" s="7"/>
      <c r="H45" s="7"/>
      <c r="I45" s="7"/>
      <c r="J45" s="10"/>
      <c r="M45" s="11"/>
      <c r="N45" s="53"/>
      <c r="S45" s="66"/>
    </row>
    <row r="46" spans="1:19" x14ac:dyDescent="0.25">
      <c r="A46" s="7">
        <v>50</v>
      </c>
      <c r="B46" s="9"/>
      <c r="C46" s="8" t="s">
        <v>38</v>
      </c>
      <c r="D46" s="18">
        <f>'[1]Monthly Cashflow'!AD14</f>
        <v>0</v>
      </c>
      <c r="E46" s="7">
        <v>0</v>
      </c>
      <c r="F46" s="7">
        <v>0</v>
      </c>
      <c r="G46" s="7">
        <v>0</v>
      </c>
      <c r="H46" s="7">
        <f>SUM(D46:G46)</f>
        <v>0</v>
      </c>
      <c r="I46" s="7"/>
      <c r="J46" s="10">
        <v>0</v>
      </c>
      <c r="L46" s="10">
        <v>0</v>
      </c>
      <c r="M46" s="11"/>
      <c r="N46" s="53">
        <v>0</v>
      </c>
      <c r="O46" s="8">
        <v>200</v>
      </c>
      <c r="P46" s="8">
        <v>0</v>
      </c>
      <c r="Q46" s="8">
        <v>200</v>
      </c>
      <c r="S46" s="66">
        <v>200</v>
      </c>
    </row>
    <row r="47" spans="1:19" x14ac:dyDescent="0.25">
      <c r="A47" s="7">
        <v>50</v>
      </c>
      <c r="B47" s="9"/>
      <c r="C47" s="8" t="s">
        <v>39</v>
      </c>
      <c r="D47" s="18">
        <f>'[1]Monthly Cashflow'!AE14</f>
        <v>91.65</v>
      </c>
      <c r="E47" s="7">
        <v>0</v>
      </c>
      <c r="F47" s="7">
        <v>0</v>
      </c>
      <c r="G47" s="7">
        <v>0</v>
      </c>
      <c r="H47" s="7">
        <f>SUM(D47:G47)</f>
        <v>91.65</v>
      </c>
      <c r="I47" s="7"/>
      <c r="J47" s="10">
        <v>500</v>
      </c>
      <c r="L47" s="10">
        <v>600</v>
      </c>
      <c r="M47" s="11"/>
      <c r="N47" s="53">
        <v>1750</v>
      </c>
      <c r="O47" s="8">
        <v>1750</v>
      </c>
      <c r="P47" s="8">
        <v>0</v>
      </c>
      <c r="Q47" s="8">
        <v>200</v>
      </c>
      <c r="R47" s="58">
        <v>519</v>
      </c>
      <c r="S47" s="66">
        <v>0</v>
      </c>
    </row>
    <row r="48" spans="1:19" x14ac:dyDescent="0.25">
      <c r="A48" s="7">
        <v>100</v>
      </c>
      <c r="B48" s="9"/>
      <c r="C48" s="8" t="s">
        <v>40</v>
      </c>
      <c r="D48" s="18">
        <f>'[1]Monthly Cashflow'!AF14</f>
        <v>638.32000000000005</v>
      </c>
      <c r="E48" s="7">
        <v>77</v>
      </c>
      <c r="F48" s="7">
        <v>0</v>
      </c>
      <c r="G48" s="7">
        <v>0</v>
      </c>
      <c r="H48" s="7">
        <f>SUM(D48:G48)</f>
        <v>715.32</v>
      </c>
      <c r="I48" s="7"/>
      <c r="J48" s="10">
        <v>500</v>
      </c>
      <c r="L48" s="10">
        <v>500</v>
      </c>
      <c r="M48" s="11"/>
      <c r="N48" s="53">
        <v>800</v>
      </c>
      <c r="O48" s="8">
        <v>800</v>
      </c>
      <c r="P48" s="8">
        <v>1696</v>
      </c>
      <c r="Q48" s="8">
        <v>800</v>
      </c>
      <c r="R48" s="58">
        <v>90</v>
      </c>
      <c r="S48" s="66">
        <v>800</v>
      </c>
    </row>
    <row r="49" spans="1:19" s="9" customFormat="1" x14ac:dyDescent="0.25">
      <c r="A49" s="19">
        <f t="shared" ref="A49" si="12">SUM(A46:A48)</f>
        <v>200</v>
      </c>
      <c r="C49" s="14" t="s">
        <v>41</v>
      </c>
      <c r="D49" s="19">
        <f>SUM(D46:D48)</f>
        <v>729.97</v>
      </c>
      <c r="E49" s="19">
        <f t="shared" ref="E49:G49" si="13">SUM(E46:E48)</f>
        <v>77</v>
      </c>
      <c r="F49" s="19">
        <f t="shared" si="13"/>
        <v>0</v>
      </c>
      <c r="G49" s="19">
        <f t="shared" si="13"/>
        <v>0</v>
      </c>
      <c r="H49" s="13">
        <f>SUM(D49:G49)</f>
        <v>806.97</v>
      </c>
      <c r="I49" s="13"/>
      <c r="J49" s="15">
        <f>SUM(J46:J48)</f>
        <v>1000</v>
      </c>
      <c r="K49" s="15"/>
      <c r="L49" s="15">
        <f>SUM(L46:L48)</f>
        <v>1100</v>
      </c>
      <c r="M49" s="16"/>
      <c r="N49" s="54">
        <f t="shared" ref="N49:S49" si="14">SUM(N46:N48)</f>
        <v>2550</v>
      </c>
      <c r="O49" s="9">
        <f t="shared" si="14"/>
        <v>2750</v>
      </c>
      <c r="P49" s="9">
        <f t="shared" si="14"/>
        <v>1696</v>
      </c>
      <c r="Q49" s="9">
        <f t="shared" si="14"/>
        <v>1200</v>
      </c>
      <c r="R49" s="59">
        <f t="shared" si="14"/>
        <v>609</v>
      </c>
      <c r="S49" s="67">
        <f t="shared" si="14"/>
        <v>1000</v>
      </c>
    </row>
    <row r="50" spans="1:19" x14ac:dyDescent="0.25">
      <c r="B50" s="9"/>
      <c r="D50" s="18"/>
      <c r="E50" s="7"/>
      <c r="F50" s="7"/>
      <c r="G50" s="7"/>
      <c r="H50" s="7"/>
      <c r="I50" s="7"/>
      <c r="J50" s="10"/>
      <c r="M50" s="11"/>
      <c r="N50" s="53"/>
      <c r="S50" s="66"/>
    </row>
    <row r="51" spans="1:19" x14ac:dyDescent="0.25">
      <c r="A51" s="7">
        <v>1600</v>
      </c>
      <c r="B51" s="9"/>
      <c r="C51" s="8" t="s">
        <v>52</v>
      </c>
      <c r="D51" s="18">
        <f>'[1]Monthly Cashflow'!AG14</f>
        <v>925.88000000000011</v>
      </c>
      <c r="E51" s="7">
        <v>500</v>
      </c>
      <c r="F51" s="7">
        <v>0</v>
      </c>
      <c r="G51" s="7">
        <v>0</v>
      </c>
      <c r="H51" s="7">
        <f>SUM(D51:G51)</f>
        <v>1425.88</v>
      </c>
      <c r="I51" s="7"/>
      <c r="J51" s="10">
        <v>1000</v>
      </c>
      <c r="L51" s="10">
        <v>500</v>
      </c>
      <c r="M51" s="11"/>
      <c r="N51" s="53">
        <v>500</v>
      </c>
      <c r="O51" s="11">
        <v>500</v>
      </c>
      <c r="P51" s="11">
        <v>0</v>
      </c>
      <c r="Q51" s="11">
        <v>500</v>
      </c>
      <c r="R51" s="58">
        <v>500</v>
      </c>
      <c r="S51" s="66">
        <v>500</v>
      </c>
    </row>
    <row r="52" spans="1:19" x14ac:dyDescent="0.25">
      <c r="B52" s="9"/>
      <c r="C52" s="8" t="s">
        <v>50</v>
      </c>
      <c r="D52" s="18"/>
      <c r="E52" s="7"/>
      <c r="F52" s="7"/>
      <c r="G52" s="7"/>
      <c r="H52" s="7"/>
      <c r="I52" s="7"/>
      <c r="J52" s="10"/>
      <c r="M52" s="11"/>
      <c r="N52" s="53">
        <v>1000</v>
      </c>
      <c r="O52" s="11">
        <v>1000</v>
      </c>
      <c r="P52" s="11">
        <v>2417.48</v>
      </c>
      <c r="Q52" s="11">
        <v>1000</v>
      </c>
      <c r="R52" s="58">
        <v>677.89</v>
      </c>
      <c r="S52" s="66">
        <v>1000</v>
      </c>
    </row>
    <row r="53" spans="1:19" x14ac:dyDescent="0.25">
      <c r="A53" s="7">
        <v>1000</v>
      </c>
      <c r="B53" s="9"/>
      <c r="C53" s="8" t="s">
        <v>53</v>
      </c>
      <c r="D53" s="18">
        <f>'[1]Monthly Cashflow'!AH14</f>
        <v>1000</v>
      </c>
      <c r="E53" s="7">
        <v>0</v>
      </c>
      <c r="F53" s="7">
        <v>0</v>
      </c>
      <c r="G53" s="7">
        <v>0</v>
      </c>
      <c r="H53" s="7">
        <f>SUM(D53:G53)</f>
        <v>1000</v>
      </c>
      <c r="I53" s="7"/>
      <c r="J53" s="10">
        <v>750</v>
      </c>
      <c r="L53" s="10">
        <v>500</v>
      </c>
      <c r="M53" s="11"/>
      <c r="N53" s="53">
        <v>500</v>
      </c>
      <c r="O53" s="11">
        <v>500</v>
      </c>
      <c r="P53" s="11">
        <v>700</v>
      </c>
      <c r="Q53" s="11">
        <v>500</v>
      </c>
      <c r="R53" s="58">
        <v>750</v>
      </c>
      <c r="S53" s="66">
        <v>500</v>
      </c>
    </row>
    <row r="54" spans="1:19" x14ac:dyDescent="0.25">
      <c r="A54" s="7">
        <v>200</v>
      </c>
      <c r="B54" s="9"/>
      <c r="C54" s="8" t="s">
        <v>42</v>
      </c>
      <c r="D54" s="18">
        <f>'[1]Monthly Cashflow'!AI14</f>
        <v>18.5</v>
      </c>
      <c r="E54" s="7">
        <v>35</v>
      </c>
      <c r="F54" s="7">
        <v>0</v>
      </c>
      <c r="G54" s="7">
        <v>0</v>
      </c>
      <c r="H54" s="7">
        <f>SUM(D54:G54)</f>
        <v>53.5</v>
      </c>
      <c r="I54" s="7"/>
      <c r="J54" s="10">
        <v>25</v>
      </c>
      <c r="L54" s="10">
        <v>400</v>
      </c>
      <c r="M54" s="11"/>
      <c r="N54" s="53">
        <v>500</v>
      </c>
      <c r="O54" s="11">
        <v>500</v>
      </c>
      <c r="P54" s="11">
        <v>820</v>
      </c>
      <c r="Q54" s="8">
        <v>850</v>
      </c>
      <c r="R54" s="58">
        <v>820</v>
      </c>
      <c r="S54" s="66">
        <v>800</v>
      </c>
    </row>
    <row r="55" spans="1:19" s="9" customFormat="1" x14ac:dyDescent="0.25">
      <c r="A55" s="19">
        <f t="shared" ref="A55" si="15">SUM(A51:A54)</f>
        <v>2800</v>
      </c>
      <c r="C55" s="14" t="s">
        <v>43</v>
      </c>
      <c r="D55" s="19">
        <f>SUM(D51:D54)</f>
        <v>1944.38</v>
      </c>
      <c r="E55" s="19">
        <f t="shared" ref="E55:G55" si="16">SUM(E51:E54)</f>
        <v>535</v>
      </c>
      <c r="F55" s="19">
        <f t="shared" si="16"/>
        <v>0</v>
      </c>
      <c r="G55" s="19">
        <f t="shared" si="16"/>
        <v>0</v>
      </c>
      <c r="H55" s="13">
        <f>SUM(D55:G55)</f>
        <v>2479.38</v>
      </c>
      <c r="I55" s="13"/>
      <c r="J55" s="15">
        <f>SUM(J51:J54)</f>
        <v>1775</v>
      </c>
      <c r="K55" s="15"/>
      <c r="L55" s="15">
        <f>SUM(L51:L54)</f>
        <v>1400</v>
      </c>
      <c r="M55" s="16"/>
      <c r="N55" s="54">
        <f t="shared" ref="N55:S55" si="17">SUM(N51:N54)</f>
        <v>2500</v>
      </c>
      <c r="O55" s="16">
        <f t="shared" si="17"/>
        <v>2500</v>
      </c>
      <c r="P55" s="16">
        <f t="shared" si="17"/>
        <v>3937.48</v>
      </c>
      <c r="Q55" s="16">
        <f t="shared" si="17"/>
        <v>2850</v>
      </c>
      <c r="R55" s="59">
        <f t="shared" si="17"/>
        <v>2747.89</v>
      </c>
      <c r="S55" s="67">
        <f t="shared" si="17"/>
        <v>2800</v>
      </c>
    </row>
    <row r="56" spans="1:19" x14ac:dyDescent="0.25">
      <c r="D56" s="7"/>
      <c r="E56" s="7"/>
      <c r="F56" s="7"/>
      <c r="G56" s="7"/>
      <c r="H56" s="7"/>
      <c r="I56" s="7"/>
      <c r="J56" s="10"/>
      <c r="M56" s="11"/>
      <c r="N56" s="53"/>
      <c r="S56" s="66"/>
    </row>
    <row r="57" spans="1:19" s="9" customFormat="1" x14ac:dyDescent="0.25">
      <c r="A57" s="13">
        <f>A24+A33+A39+A44+A49+A55</f>
        <v>23605</v>
      </c>
      <c r="C57" s="14" t="s">
        <v>44</v>
      </c>
      <c r="D57" s="13">
        <f>D24+D33+D39+D44+D49+D55</f>
        <v>17532.509999999998</v>
      </c>
      <c r="E57" s="13">
        <f>E24+E33+E39+E44+E49+E55</f>
        <v>2539</v>
      </c>
      <c r="F57" s="13">
        <f>F24+F33+F39+F44+F49+F55</f>
        <v>754</v>
      </c>
      <c r="G57" s="13">
        <f>G24+G33+G39+G44+G49+G55</f>
        <v>2102</v>
      </c>
      <c r="H57" s="13">
        <f>SUM(D57:G57)</f>
        <v>22927.51</v>
      </c>
      <c r="I57" s="13"/>
      <c r="J57" s="13">
        <f>J24+J33+J39+J44+J49+J55</f>
        <v>22675</v>
      </c>
      <c r="K57" s="13"/>
      <c r="L57" s="15">
        <f>L24+L33+L39+L44+L49+L55</f>
        <v>20792</v>
      </c>
      <c r="M57" s="16"/>
      <c r="N57" s="54">
        <f>SUM(N24+N33+N39+N44+N49+N55)</f>
        <v>28245</v>
      </c>
      <c r="O57" s="16">
        <f>SUM(O24+O33+O44+O49+O55)</f>
        <v>28791</v>
      </c>
      <c r="P57" s="16">
        <f>SUM(P24+P33+P39+P44+P49+P55)</f>
        <v>29083.03</v>
      </c>
      <c r="Q57" s="16">
        <f>SUM(Q24+Q33+Q39+Q44+Q49+Q55)</f>
        <v>29815.64</v>
      </c>
      <c r="R57" s="59">
        <f>SUM(R49+R55+R39+R44+R24+R33)</f>
        <v>17072.73</v>
      </c>
      <c r="S57" s="67">
        <f>SUM(S55+S49+S44+S39+S33+S24)</f>
        <v>30724.799999999999</v>
      </c>
    </row>
    <row r="58" spans="1:19" x14ac:dyDescent="0.25">
      <c r="D58" s="7"/>
      <c r="E58" s="7"/>
      <c r="F58" s="7"/>
      <c r="G58" s="7"/>
      <c r="H58" s="7"/>
      <c r="I58" s="7"/>
      <c r="J58" s="10"/>
      <c r="M58" s="11"/>
      <c r="N58" s="53"/>
      <c r="S58" s="66"/>
    </row>
    <row r="59" spans="1:19" s="9" customFormat="1" x14ac:dyDescent="0.25">
      <c r="A59" s="13">
        <f>A10-A57</f>
        <v>-3575</v>
      </c>
      <c r="C59" s="9" t="s">
        <v>45</v>
      </c>
      <c r="D59" s="13">
        <f>D10-D57</f>
        <v>2483.8700000000026</v>
      </c>
      <c r="E59" s="13">
        <f>E10-E57</f>
        <v>-2538</v>
      </c>
      <c r="F59" s="13">
        <f>F10-F57</f>
        <v>-753</v>
      </c>
      <c r="G59" s="13">
        <f>G10-G57</f>
        <v>-2101</v>
      </c>
      <c r="H59" s="13">
        <f>SUM(D59:G59)</f>
        <v>-2908.1299999999974</v>
      </c>
      <c r="I59" s="13"/>
      <c r="J59" s="13">
        <f>J10-J57</f>
        <v>-392</v>
      </c>
      <c r="K59" s="13"/>
      <c r="L59" s="15">
        <f>L10-L57</f>
        <v>4483</v>
      </c>
      <c r="M59" s="16"/>
      <c r="N59" s="54">
        <f t="shared" ref="N59:S59" si="18">SUM(N10-N57)</f>
        <v>667</v>
      </c>
      <c r="O59" s="16">
        <f t="shared" si="18"/>
        <v>375</v>
      </c>
      <c r="P59" s="16">
        <f t="shared" si="18"/>
        <v>99.490000000001601</v>
      </c>
      <c r="Q59" s="16">
        <f t="shared" si="18"/>
        <v>74.360000000000582</v>
      </c>
      <c r="R59" s="9">
        <f t="shared" si="18"/>
        <v>10991.57</v>
      </c>
      <c r="S59" s="69">
        <f t="shared" si="18"/>
        <v>4981.59</v>
      </c>
    </row>
    <row r="60" spans="1:19" x14ac:dyDescent="0.25">
      <c r="J60" s="10"/>
      <c r="M60" s="11"/>
      <c r="N60" s="53"/>
      <c r="S60" s="66"/>
    </row>
    <row r="61" spans="1:19" x14ac:dyDescent="0.25">
      <c r="A61" s="7">
        <v>10378</v>
      </c>
      <c r="C61" s="9" t="s">
        <v>46</v>
      </c>
      <c r="D61" s="13">
        <f>10378+D59</f>
        <v>12861.870000000003</v>
      </c>
      <c r="E61" s="13">
        <f>D61+E59</f>
        <v>10323.870000000003</v>
      </c>
      <c r="F61" s="13">
        <f t="shared" ref="F61:G61" si="19">E61+F59</f>
        <v>9570.8700000000026</v>
      </c>
      <c r="G61" s="21">
        <f t="shared" si="19"/>
        <v>7469.8700000000026</v>
      </c>
      <c r="H61" s="9"/>
      <c r="I61" s="9"/>
      <c r="J61" s="22">
        <f>G61+J59</f>
        <v>7077.8700000000026</v>
      </c>
      <c r="K61" s="15"/>
      <c r="L61" s="22">
        <f>J61+L59</f>
        <v>11560.870000000003</v>
      </c>
      <c r="M61" s="11"/>
      <c r="N61" s="60">
        <f>SUM(L61+N59)</f>
        <v>12227.870000000003</v>
      </c>
      <c r="O61" s="61">
        <f>SUM(N61+O59)</f>
        <v>12602.870000000003</v>
      </c>
      <c r="P61" s="61">
        <f>SUM(N61+P59)</f>
        <v>12327.360000000004</v>
      </c>
      <c r="Q61" s="60">
        <f>SUM(N61+Q59)</f>
        <v>12302.230000000003</v>
      </c>
      <c r="R61" s="60">
        <v>6811.85</v>
      </c>
      <c r="S61" s="68">
        <v>9972</v>
      </c>
    </row>
    <row r="62" spans="1:19" x14ac:dyDescent="0.25">
      <c r="A62" s="23"/>
      <c r="B62" s="9"/>
      <c r="C62" s="24"/>
      <c r="D62" s="25"/>
      <c r="E62" s="25"/>
      <c r="F62" s="25"/>
      <c r="G62" s="25"/>
      <c r="H62" s="25"/>
      <c r="I62" s="25"/>
      <c r="J62" s="25"/>
    </row>
    <row r="63" spans="1:19" s="2" customFormat="1" x14ac:dyDescent="0.25">
      <c r="A63" s="23"/>
      <c r="B63" s="24"/>
      <c r="C63" s="24" t="s">
        <v>61</v>
      </c>
      <c r="D63" s="25"/>
      <c r="E63" s="25"/>
      <c r="F63" s="25"/>
      <c r="G63" s="25"/>
      <c r="H63" s="25"/>
      <c r="I63" s="25"/>
      <c r="J63" s="25"/>
      <c r="K63" s="25"/>
      <c r="L63" s="5"/>
      <c r="M63" s="26"/>
      <c r="R63" s="64"/>
      <c r="S63" s="62"/>
    </row>
    <row r="64" spans="1:19" x14ac:dyDescent="0.25">
      <c r="A64" s="11"/>
      <c r="B64" s="27"/>
      <c r="C64" s="28"/>
      <c r="D64" s="29"/>
      <c r="E64" s="30"/>
      <c r="F64" s="30"/>
      <c r="G64" s="30"/>
      <c r="H64" s="30"/>
      <c r="I64" s="30"/>
      <c r="J64" s="30"/>
      <c r="K64" s="31"/>
      <c r="L64" s="32"/>
      <c r="M64" s="25"/>
      <c r="N64" s="10"/>
      <c r="O64" s="11"/>
      <c r="P64" s="11"/>
    </row>
    <row r="65" spans="1:16" ht="14.25" customHeight="1" x14ac:dyDescent="0.3">
      <c r="A65" s="11"/>
      <c r="B65" s="33"/>
      <c r="C65" s="70" t="s">
        <v>62</v>
      </c>
      <c r="D65" s="29"/>
      <c r="E65" s="71">
        <v>9972</v>
      </c>
      <c r="F65" s="30"/>
      <c r="G65" s="30"/>
      <c r="H65" s="30"/>
      <c r="I65" s="30"/>
      <c r="J65" s="30"/>
      <c r="K65" s="31"/>
      <c r="L65" s="32"/>
      <c r="M65" s="35"/>
      <c r="N65" s="10"/>
      <c r="O65" s="11"/>
      <c r="P65" s="11"/>
    </row>
    <row r="66" spans="1:16" ht="15" customHeight="1" x14ac:dyDescent="0.25">
      <c r="A66" s="11"/>
      <c r="B66" s="27"/>
      <c r="C66" s="34"/>
      <c r="D66" s="29"/>
      <c r="E66" s="30"/>
      <c r="F66" s="30"/>
      <c r="G66" s="30"/>
      <c r="H66" s="30"/>
      <c r="I66" s="30"/>
      <c r="J66" s="30"/>
      <c r="K66" s="31"/>
      <c r="L66" s="32"/>
      <c r="M66" s="35"/>
      <c r="N66" s="10"/>
      <c r="O66" s="11"/>
      <c r="P66" s="11"/>
    </row>
    <row r="67" spans="1:16" ht="15" customHeight="1" x14ac:dyDescent="0.25">
      <c r="A67" s="11"/>
      <c r="B67" s="27"/>
      <c r="C67" s="34"/>
      <c r="D67" s="36"/>
      <c r="E67" s="37"/>
      <c r="F67" s="37"/>
      <c r="G67" s="30"/>
      <c r="H67" s="38"/>
      <c r="I67" s="38"/>
      <c r="J67" s="38"/>
      <c r="K67" s="35"/>
      <c r="L67" s="39"/>
      <c r="M67" s="35"/>
      <c r="N67" s="10"/>
      <c r="O67" s="11"/>
      <c r="P67" s="11"/>
    </row>
    <row r="68" spans="1:16" x14ac:dyDescent="0.25">
      <c r="A68" s="11"/>
      <c r="B68" s="27"/>
      <c r="C68" s="34"/>
      <c r="D68" s="36"/>
      <c r="E68" s="38"/>
      <c r="F68" s="37"/>
      <c r="G68" s="40"/>
      <c r="H68" s="38"/>
      <c r="I68" s="38"/>
      <c r="J68" s="38"/>
      <c r="K68" s="35"/>
      <c r="L68" s="39"/>
      <c r="M68" s="35"/>
      <c r="N68" s="10"/>
      <c r="O68" s="11"/>
      <c r="P68" s="11"/>
    </row>
    <row r="69" spans="1:16" x14ac:dyDescent="0.25">
      <c r="A69" s="11"/>
      <c r="B69" s="33"/>
      <c r="C69" s="34"/>
      <c r="D69" s="36"/>
      <c r="E69" s="38"/>
      <c r="F69" s="37"/>
      <c r="G69" s="40"/>
      <c r="H69" s="38"/>
      <c r="I69" s="38"/>
      <c r="J69" s="38"/>
      <c r="K69" s="35"/>
      <c r="L69" s="39"/>
      <c r="M69" s="35"/>
      <c r="N69" s="56"/>
      <c r="O69" s="11"/>
      <c r="P69" s="11"/>
    </row>
    <row r="70" spans="1:16" x14ac:dyDescent="0.25">
      <c r="A70" s="11"/>
      <c r="B70" s="33"/>
      <c r="C70" s="34"/>
      <c r="D70" s="36"/>
      <c r="E70" s="38"/>
      <c r="F70" s="37"/>
      <c r="G70" s="40"/>
      <c r="H70" s="38"/>
      <c r="I70" s="38"/>
      <c r="J70" s="38"/>
      <c r="K70" s="35"/>
      <c r="L70" s="39"/>
      <c r="M70" s="35"/>
      <c r="N70" s="56"/>
      <c r="O70" s="11"/>
      <c r="P70" s="11"/>
    </row>
    <row r="71" spans="1:16" x14ac:dyDescent="0.25">
      <c r="A71" s="11"/>
      <c r="B71" s="33"/>
      <c r="C71" s="41"/>
      <c r="D71" s="55"/>
      <c r="E71" s="35"/>
      <c r="F71" s="35"/>
      <c r="G71" s="35"/>
      <c r="H71" s="35"/>
      <c r="I71" s="35"/>
      <c r="J71" s="42"/>
      <c r="L71" s="57"/>
      <c r="N71" s="24"/>
    </row>
    <row r="72" spans="1:16" x14ac:dyDescent="0.25">
      <c r="A72" s="11"/>
      <c r="B72" s="33"/>
      <c r="C72" s="41"/>
      <c r="D72" s="55"/>
      <c r="E72" s="35"/>
      <c r="F72" s="35"/>
      <c r="G72" s="35"/>
      <c r="H72" s="35"/>
      <c r="I72" s="35"/>
      <c r="J72" s="42"/>
      <c r="L72" s="57"/>
      <c r="N72" s="24"/>
    </row>
    <row r="73" spans="1:16" x14ac:dyDescent="0.25">
      <c r="A73" s="11"/>
      <c r="B73" s="33"/>
      <c r="C73" s="41"/>
      <c r="D73" s="35"/>
      <c r="E73" s="35"/>
      <c r="F73" s="35"/>
      <c r="G73" s="35"/>
      <c r="H73" s="35"/>
      <c r="I73" s="35"/>
      <c r="J73" s="35"/>
      <c r="N73" s="24"/>
    </row>
    <row r="74" spans="1:16" x14ac:dyDescent="0.25">
      <c r="A74" s="35"/>
      <c r="B74" s="33"/>
      <c r="C74" s="43"/>
      <c r="D74" s="42"/>
      <c r="E74" s="42"/>
      <c r="F74" s="42"/>
      <c r="G74" s="42"/>
      <c r="H74" s="42"/>
      <c r="I74" s="42"/>
      <c r="J74" s="44"/>
    </row>
    <row r="75" spans="1:16" x14ac:dyDescent="0.25">
      <c r="A75" s="45"/>
      <c r="C75" s="46"/>
      <c r="D75" s="35"/>
      <c r="E75" s="35"/>
      <c r="F75" s="35"/>
      <c r="G75" s="35"/>
      <c r="H75" s="35"/>
      <c r="I75" s="35"/>
      <c r="J75" s="45"/>
    </row>
    <row r="76" spans="1:16" x14ac:dyDescent="0.25">
      <c r="A76" s="47"/>
      <c r="D76" s="44"/>
      <c r="E76" s="44"/>
      <c r="F76" s="44"/>
      <c r="G76" s="44"/>
      <c r="H76" s="44"/>
      <c r="I76" s="44"/>
      <c r="J76" s="47"/>
    </row>
    <row r="77" spans="1:16" x14ac:dyDescent="0.25">
      <c r="A77" s="47"/>
      <c r="C77" s="48"/>
      <c r="D77" s="45"/>
      <c r="E77" s="45"/>
      <c r="F77" s="45"/>
      <c r="G77" s="45"/>
      <c r="H77" s="45"/>
      <c r="I77" s="45"/>
      <c r="J77" s="47"/>
    </row>
    <row r="78" spans="1:16" x14ac:dyDescent="0.25">
      <c r="A78" s="11"/>
      <c r="C78" s="34"/>
      <c r="D78" s="47"/>
      <c r="E78" s="47"/>
      <c r="F78" s="47"/>
      <c r="G78" s="47"/>
      <c r="H78" s="47"/>
      <c r="I78" s="47"/>
      <c r="J78" s="35"/>
    </row>
    <row r="79" spans="1:16" x14ac:dyDescent="0.25">
      <c r="A79" s="11"/>
      <c r="C79" s="34"/>
      <c r="D79" s="47"/>
      <c r="E79" s="47"/>
      <c r="F79" s="47"/>
      <c r="G79" s="47"/>
      <c r="H79" s="47"/>
      <c r="I79" s="47"/>
      <c r="J79" s="35"/>
    </row>
    <row r="80" spans="1:16" x14ac:dyDescent="0.25">
      <c r="A80" s="11"/>
      <c r="C80" s="34"/>
      <c r="D80" s="35"/>
      <c r="E80" s="35"/>
      <c r="F80" s="35"/>
      <c r="G80" s="35"/>
      <c r="H80" s="35"/>
      <c r="I80" s="35"/>
      <c r="J80" s="35"/>
    </row>
    <row r="81" spans="1:10" x14ac:dyDescent="0.25">
      <c r="A81" s="11"/>
      <c r="C81" s="34"/>
      <c r="D81" s="35"/>
      <c r="E81" s="35"/>
      <c r="F81" s="35"/>
      <c r="G81" s="35"/>
      <c r="H81" s="35"/>
      <c r="I81" s="35"/>
      <c r="J81" s="35"/>
    </row>
    <row r="82" spans="1:10" x14ac:dyDescent="0.25">
      <c r="A82" s="11"/>
      <c r="C82" s="34"/>
      <c r="D82" s="35"/>
      <c r="E82" s="35"/>
      <c r="F82" s="35"/>
      <c r="G82" s="35"/>
      <c r="H82" s="35"/>
      <c r="I82" s="35"/>
      <c r="J82" s="49"/>
    </row>
    <row r="83" spans="1:10" x14ac:dyDescent="0.25">
      <c r="A83" s="50"/>
      <c r="D83" s="35"/>
      <c r="E83" s="35"/>
      <c r="F83" s="35"/>
      <c r="G83" s="35"/>
      <c r="H83" s="35"/>
      <c r="I83" s="35"/>
      <c r="J83" s="50"/>
    </row>
    <row r="84" spans="1:10" x14ac:dyDescent="0.25">
      <c r="A84" s="51"/>
      <c r="D84" s="49"/>
      <c r="E84" s="49"/>
      <c r="F84" s="49"/>
      <c r="G84" s="49"/>
      <c r="H84" s="49"/>
      <c r="I84" s="49"/>
    </row>
    <row r="85" spans="1:10" x14ac:dyDescent="0.25">
      <c r="D85" s="50"/>
      <c r="E85" s="50"/>
      <c r="F85" s="50"/>
      <c r="G85" s="50"/>
      <c r="H85" s="50"/>
      <c r="I85" s="50"/>
    </row>
  </sheetData>
  <printOptions horizontalCentered="1" verticalCentered="1"/>
  <pageMargins left="0.25" right="0.25" top="0.75" bottom="0.75" header="0.3" footer="0.3"/>
  <pageSetup paperSize="9" scale="47" orientation="landscape" cellComments="atEnd" r:id="rId1"/>
  <headerFooter>
    <oddHeader>&amp;C&amp;"Arial,Bold"&amp;16&amp;KC00000Fornham St Martin cum St Genevieve Parish Council
&amp;14&amp;K000000Appendix 4:&amp;KC00000 &amp;K000000Budget projections to 31 March 2018
&amp;11Presented to Parish Council meeting dated 14 January 2016</oddHeader>
    <oddFooter>&amp;C&amp;A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2021-22 budget projection</vt:lpstr>
      <vt:lpstr>'2021-22 budget projection'!Print_Area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MacLachlan</dc:creator>
  <cp:lastModifiedBy>User</cp:lastModifiedBy>
  <cp:lastPrinted>2021-01-13T15:40:36Z</cp:lastPrinted>
  <dcterms:created xsi:type="dcterms:W3CDTF">2016-01-09T14:50:12Z</dcterms:created>
  <dcterms:modified xsi:type="dcterms:W3CDTF">2021-05-20T10:09:59Z</dcterms:modified>
</cp:coreProperties>
</file>